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792" activeTab="2"/>
  </bookViews>
  <sheets>
    <sheet name="Data umum" sheetId="18" r:id="rId1"/>
    <sheet name="data isian" sheetId="21" r:id="rId2"/>
    <sheet name="BA Rekon" sheetId="17" r:id="rId3"/>
    <sheet name="Lampiran 1" sheetId="4" r:id="rId4"/>
    <sheet name="Lampiran 2" sheetId="5" r:id="rId5"/>
    <sheet name="KK Keuangan-Belanja" sheetId="20" r:id="rId6"/>
    <sheet name="Non-Keuangan Belanja" sheetId="14" r:id="rId7"/>
    <sheet name="pendukung" sheetId="22" r:id="rId8"/>
    <sheet name="pendukung1" sheetId="24" r:id="rId9"/>
  </sheets>
  <definedNames>
    <definedName name="_xlnm._FilterDatabase" localSheetId="1" hidden="1">'data isian'!$A$16:$AD$28</definedName>
    <definedName name="_xlnm._FilterDatabase" localSheetId="4" hidden="1">'Lampiran 2'!$A$6:$G$33</definedName>
    <definedName name="_xlnm._FilterDatabase" localSheetId="6" hidden="1">'Non-Keuangan Belanja'!$A$138:$AB$226</definedName>
    <definedName name="_xlnm.Print_Area" localSheetId="2">'BA Rekon'!$A$1:$H$90</definedName>
    <definedName name="_xlnm.Print_Area" localSheetId="1">'data isian'!$A$1:$X$140</definedName>
    <definedName name="_xlnm.Print_Area" localSheetId="5">'KK Keuangan-Belanja'!$A$1:$N$86</definedName>
    <definedName name="_xlnm.Print_Area" localSheetId="3">'Lampiran 1'!$A$1:$F$114</definedName>
    <definedName name="_xlnm.Print_Area" localSheetId="4">'Lampiran 2'!$A$1:$G$51</definedName>
    <definedName name="_xlnm.Print_Area" localSheetId="6">'Non-Keuangan Belanja'!$A$1:$R$450</definedName>
    <definedName name="_xlnm.Print_Titles" localSheetId="5">'KK Keuangan-Belanja'!$7:$8</definedName>
    <definedName name="_xlnm.Print_Titles" localSheetId="6">'Non-Keuangan Belanja'!$7:$9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7" l="1"/>
  <c r="K307" i="14"/>
  <c r="J307" i="14"/>
  <c r="L333" i="14"/>
  <c r="O333" i="14" s="1"/>
  <c r="P333" i="14" s="1"/>
  <c r="P427" i="14"/>
  <c r="P425" i="14"/>
  <c r="P424" i="14"/>
  <c r="P419" i="14"/>
  <c r="P417" i="14"/>
  <c r="P416" i="14"/>
  <c r="P411" i="14"/>
  <c r="P409" i="14"/>
  <c r="P408" i="14"/>
  <c r="P401" i="14"/>
  <c r="P400" i="14"/>
  <c r="P393" i="14"/>
  <c r="P392" i="14"/>
  <c r="P385" i="14"/>
  <c r="P384" i="14"/>
  <c r="P377" i="14"/>
  <c r="P376" i="14"/>
  <c r="P369" i="14"/>
  <c r="P368" i="14"/>
  <c r="P361" i="14"/>
  <c r="P360" i="14"/>
  <c r="P353" i="14"/>
  <c r="P352" i="14"/>
  <c r="P345" i="14"/>
  <c r="P344" i="14"/>
  <c r="P337" i="14"/>
  <c r="P336" i="14"/>
  <c r="P327" i="14"/>
  <c r="P326" i="14"/>
  <c r="P319" i="14"/>
  <c r="P318" i="14"/>
  <c r="P311" i="14"/>
  <c r="P310" i="14"/>
  <c r="P308" i="14"/>
  <c r="O309" i="14"/>
  <c r="P309" i="14" s="1"/>
  <c r="O432" i="14"/>
  <c r="P432" i="14" s="1"/>
  <c r="O431" i="14"/>
  <c r="P431" i="14" s="1"/>
  <c r="O430" i="14"/>
  <c r="P430" i="14" s="1"/>
  <c r="O429" i="14"/>
  <c r="P429" i="14" s="1"/>
  <c r="O428" i="14"/>
  <c r="P428" i="14" s="1"/>
  <c r="O427" i="14"/>
  <c r="O426" i="14"/>
  <c r="P426" i="14" s="1"/>
  <c r="O425" i="14"/>
  <c r="O424" i="14"/>
  <c r="O423" i="14"/>
  <c r="P423" i="14" s="1"/>
  <c r="O422" i="14"/>
  <c r="P422" i="14" s="1"/>
  <c r="O421" i="14"/>
  <c r="P421" i="14" s="1"/>
  <c r="O420" i="14"/>
  <c r="P420" i="14" s="1"/>
  <c r="O419" i="14"/>
  <c r="O418" i="14"/>
  <c r="P418" i="14" s="1"/>
  <c r="O417" i="14"/>
  <c r="O416" i="14"/>
  <c r="O415" i="14"/>
  <c r="P415" i="14" s="1"/>
  <c r="J47" i="17" s="1"/>
  <c r="O414" i="14"/>
  <c r="P414" i="14" s="1"/>
  <c r="O413" i="14"/>
  <c r="P413" i="14" s="1"/>
  <c r="O412" i="14"/>
  <c r="P412" i="14" s="1"/>
  <c r="O411" i="14"/>
  <c r="O410" i="14"/>
  <c r="P410" i="14" s="1"/>
  <c r="O409" i="14"/>
  <c r="O408" i="14"/>
  <c r="O407" i="14"/>
  <c r="P407" i="14" s="1"/>
  <c r="O406" i="14"/>
  <c r="P406" i="14" s="1"/>
  <c r="O405" i="14"/>
  <c r="P405" i="14" s="1"/>
  <c r="O404" i="14"/>
  <c r="P404" i="14" s="1"/>
  <c r="O403" i="14"/>
  <c r="P403" i="14" s="1"/>
  <c r="J44" i="17" s="1"/>
  <c r="O402" i="14"/>
  <c r="P402" i="14" s="1"/>
  <c r="O401" i="14"/>
  <c r="O400" i="14"/>
  <c r="O399" i="14"/>
  <c r="P399" i="14" s="1"/>
  <c r="O398" i="14"/>
  <c r="P398" i="14" s="1"/>
  <c r="O397" i="14"/>
  <c r="P397" i="14" s="1"/>
  <c r="O396" i="14"/>
  <c r="P396" i="14" s="1"/>
  <c r="O395" i="14"/>
  <c r="P395" i="14" s="1"/>
  <c r="O394" i="14"/>
  <c r="P394" i="14" s="1"/>
  <c r="O393" i="14"/>
  <c r="O392" i="14"/>
  <c r="O391" i="14"/>
  <c r="P391" i="14" s="1"/>
  <c r="O390" i="14"/>
  <c r="P390" i="14" s="1"/>
  <c r="O389" i="14"/>
  <c r="P389" i="14" s="1"/>
  <c r="O388" i="14"/>
  <c r="P388" i="14" s="1"/>
  <c r="O387" i="14"/>
  <c r="P387" i="14" s="1"/>
  <c r="O386" i="14"/>
  <c r="P386" i="14" s="1"/>
  <c r="O385" i="14"/>
  <c r="O384" i="14"/>
  <c r="O383" i="14"/>
  <c r="P383" i="14" s="1"/>
  <c r="O382" i="14"/>
  <c r="P382" i="14" s="1"/>
  <c r="O381" i="14"/>
  <c r="P381" i="14" s="1"/>
  <c r="O380" i="14"/>
  <c r="P380" i="14" s="1"/>
  <c r="O379" i="14"/>
  <c r="P379" i="14" s="1"/>
  <c r="O378" i="14"/>
  <c r="P378" i="14" s="1"/>
  <c r="O377" i="14"/>
  <c r="O376" i="14"/>
  <c r="O375" i="14"/>
  <c r="P375" i="14" s="1"/>
  <c r="O374" i="14"/>
  <c r="P374" i="14" s="1"/>
  <c r="O373" i="14"/>
  <c r="P373" i="14" s="1"/>
  <c r="O372" i="14"/>
  <c r="P372" i="14" s="1"/>
  <c r="O371" i="14"/>
  <c r="P371" i="14" s="1"/>
  <c r="O370" i="14"/>
  <c r="P370" i="14" s="1"/>
  <c r="O369" i="14"/>
  <c r="O368" i="14"/>
  <c r="O367" i="14"/>
  <c r="P367" i="14" s="1"/>
  <c r="O366" i="14"/>
  <c r="P366" i="14" s="1"/>
  <c r="O365" i="14"/>
  <c r="P365" i="14" s="1"/>
  <c r="O364" i="14"/>
  <c r="P364" i="14" s="1"/>
  <c r="O363" i="14"/>
  <c r="P363" i="14" s="1"/>
  <c r="O362" i="14"/>
  <c r="P362" i="14" s="1"/>
  <c r="O361" i="14"/>
  <c r="O360" i="14"/>
  <c r="O359" i="14"/>
  <c r="P359" i="14" s="1"/>
  <c r="O358" i="14"/>
  <c r="P358" i="14" s="1"/>
  <c r="O357" i="14"/>
  <c r="P357" i="14" s="1"/>
  <c r="O356" i="14"/>
  <c r="P356" i="14" s="1"/>
  <c r="O355" i="14"/>
  <c r="P355" i="14" s="1"/>
  <c r="O354" i="14"/>
  <c r="P354" i="14" s="1"/>
  <c r="O353" i="14"/>
  <c r="O352" i="14"/>
  <c r="O351" i="14"/>
  <c r="P351" i="14" s="1"/>
  <c r="O350" i="14"/>
  <c r="P350" i="14" s="1"/>
  <c r="O349" i="14"/>
  <c r="P349" i="14" s="1"/>
  <c r="O348" i="14"/>
  <c r="P348" i="14" s="1"/>
  <c r="O347" i="14"/>
  <c r="P347" i="14" s="1"/>
  <c r="O346" i="14"/>
  <c r="P346" i="14" s="1"/>
  <c r="O345" i="14"/>
  <c r="O344" i="14"/>
  <c r="O343" i="14"/>
  <c r="P343" i="14" s="1"/>
  <c r="O342" i="14"/>
  <c r="P342" i="14" s="1"/>
  <c r="O341" i="14"/>
  <c r="P341" i="14" s="1"/>
  <c r="O340" i="14"/>
  <c r="P340" i="14" s="1"/>
  <c r="O339" i="14"/>
  <c r="P339" i="14" s="1"/>
  <c r="O338" i="14"/>
  <c r="P338" i="14" s="1"/>
  <c r="O337" i="14"/>
  <c r="O336" i="14"/>
  <c r="O335" i="14"/>
  <c r="P335" i="14" s="1"/>
  <c r="O334" i="14"/>
  <c r="P334" i="14" s="1"/>
  <c r="O332" i="14"/>
  <c r="P332" i="14" s="1"/>
  <c r="O331" i="14"/>
  <c r="P331" i="14" s="1"/>
  <c r="O330" i="14"/>
  <c r="P330" i="14" s="1"/>
  <c r="O328" i="14"/>
  <c r="P328" i="14" s="1"/>
  <c r="O327" i="14"/>
  <c r="O326" i="14"/>
  <c r="O325" i="14"/>
  <c r="P325" i="14" s="1"/>
  <c r="O324" i="14"/>
  <c r="P324" i="14" s="1"/>
  <c r="O323" i="14"/>
  <c r="P323" i="14" s="1"/>
  <c r="O322" i="14"/>
  <c r="P322" i="14" s="1"/>
  <c r="O321" i="14"/>
  <c r="P321" i="14" s="1"/>
  <c r="O320" i="14"/>
  <c r="P320" i="14" s="1"/>
  <c r="O319" i="14"/>
  <c r="O318" i="14"/>
  <c r="O317" i="14"/>
  <c r="P317" i="14" s="1"/>
  <c r="O316" i="14"/>
  <c r="P316" i="14" s="1"/>
  <c r="O315" i="14"/>
  <c r="P315" i="14" s="1"/>
  <c r="O314" i="14"/>
  <c r="P314" i="14" s="1"/>
  <c r="O313" i="14"/>
  <c r="P313" i="14" s="1"/>
  <c r="O312" i="14"/>
  <c r="P312" i="14" s="1"/>
  <c r="O311" i="14"/>
  <c r="O310" i="14"/>
  <c r="O308" i="14"/>
  <c r="N307" i="14"/>
  <c r="H29" i="21"/>
  <c r="L329" i="14" l="1"/>
  <c r="K42" i="20"/>
  <c r="K41" i="20" s="1"/>
  <c r="K40" i="20" s="1"/>
  <c r="E9" i="4" s="1"/>
  <c r="E33" i="17"/>
  <c r="D33" i="17"/>
  <c r="L304" i="14"/>
  <c r="M329" i="14"/>
  <c r="M307" i="14" s="1"/>
  <c r="E30" i="4" s="1"/>
  <c r="O329" i="14" l="1"/>
  <c r="L307" i="14"/>
  <c r="E42" i="4"/>
  <c r="E35" i="4"/>
  <c r="E27" i="4"/>
  <c r="K30" i="20"/>
  <c r="K28" i="20"/>
  <c r="K23" i="20"/>
  <c r="K22" i="20" s="1"/>
  <c r="K25" i="20"/>
  <c r="K24" i="20" s="1"/>
  <c r="K27" i="20"/>
  <c r="K26" i="20" s="1"/>
  <c r="K29" i="20"/>
  <c r="K31" i="20"/>
  <c r="K32" i="20"/>
  <c r="K33" i="20"/>
  <c r="K35" i="20"/>
  <c r="K34" i="20" s="1"/>
  <c r="K36" i="20"/>
  <c r="K21" i="20"/>
  <c r="K20" i="20" s="1"/>
  <c r="K19" i="20" s="1"/>
  <c r="P329" i="14" l="1"/>
  <c r="P307" i="14" s="1"/>
  <c r="J38" i="17" s="1"/>
  <c r="O307" i="14"/>
  <c r="F16" i="5"/>
  <c r="I147" i="14"/>
  <c r="P26" i="21"/>
  <c r="J225" i="14" l="1"/>
  <c r="K225" i="14"/>
  <c r="J217" i="14"/>
  <c r="K217" i="14"/>
  <c r="J201" i="14"/>
  <c r="K201" i="14"/>
  <c r="J197" i="14"/>
  <c r="K197" i="14"/>
  <c r="J192" i="14"/>
  <c r="K192" i="14"/>
  <c r="J168" i="14"/>
  <c r="K168" i="14"/>
  <c r="J141" i="14"/>
  <c r="K141" i="14"/>
  <c r="J139" i="14"/>
  <c r="K139" i="14"/>
  <c r="J137" i="14"/>
  <c r="K137" i="14"/>
  <c r="I226" i="14"/>
  <c r="I224" i="14"/>
  <c r="I223" i="14"/>
  <c r="I222" i="14"/>
  <c r="I221" i="14"/>
  <c r="I220" i="14"/>
  <c r="I219" i="14"/>
  <c r="I218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0" i="14"/>
  <c r="I199" i="14"/>
  <c r="I198" i="14"/>
  <c r="I196" i="14"/>
  <c r="I195" i="14"/>
  <c r="I194" i="14"/>
  <c r="I193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6" i="14"/>
  <c r="I145" i="14"/>
  <c r="I144" i="14"/>
  <c r="I143" i="14"/>
  <c r="I142" i="14"/>
  <c r="I140" i="14"/>
  <c r="I138" i="14"/>
  <c r="K136" i="14" l="1"/>
  <c r="J136" i="14"/>
  <c r="E98" i="4" s="1"/>
  <c r="P19" i="21"/>
  <c r="P18" i="21"/>
  <c r="P17" i="21"/>
  <c r="P25" i="21"/>
  <c r="P24" i="21"/>
  <c r="P23" i="21"/>
  <c r="P22" i="21"/>
  <c r="P21" i="21"/>
  <c r="D58" i="17" l="1"/>
  <c r="P20" i="21" l="1"/>
  <c r="P27" i="21" s="1"/>
  <c r="Z18" i="21"/>
  <c r="C10" i="18"/>
  <c r="G32" i="17"/>
  <c r="D47" i="17" l="1"/>
  <c r="D44" i="17"/>
  <c r="D41" i="17"/>
  <c r="D38" i="17"/>
  <c r="K70" i="20" l="1"/>
  <c r="J96" i="14" l="1"/>
  <c r="K96" i="14"/>
  <c r="L96" i="14"/>
  <c r="N96" i="14"/>
  <c r="O96" i="14"/>
  <c r="P96" i="14"/>
  <c r="I96" i="14"/>
  <c r="R128" i="14"/>
  <c r="Q128" i="14"/>
  <c r="P128" i="14"/>
  <c r="O128" i="14"/>
  <c r="N128" i="14"/>
  <c r="L128" i="14"/>
  <c r="K128" i="14"/>
  <c r="J128" i="14"/>
  <c r="I128" i="14"/>
  <c r="J53" i="14" l="1"/>
  <c r="J118" i="14"/>
  <c r="J117" i="14" s="1"/>
  <c r="Q352" i="14" l="1"/>
  <c r="C5" i="18" l="1"/>
  <c r="B73" i="17" l="1"/>
  <c r="Q344" i="14" l="1"/>
  <c r="Q307" i="14"/>
  <c r="K83" i="14" l="1"/>
  <c r="L83" i="14"/>
  <c r="N83" i="14"/>
  <c r="O83" i="14"/>
  <c r="Q96" i="14" l="1"/>
  <c r="P83" i="14" l="1"/>
  <c r="J83" i="14"/>
  <c r="D49" i="17" l="1"/>
  <c r="J106" i="14" l="1"/>
  <c r="E74" i="4" s="1"/>
  <c r="J87" i="14"/>
  <c r="K53" i="20"/>
  <c r="F26" i="5"/>
  <c r="K18" i="20" l="1"/>
  <c r="J27" i="14" l="1"/>
  <c r="J113" i="14" l="1"/>
  <c r="J23" i="14"/>
  <c r="E53" i="4" l="1"/>
  <c r="I87" i="14"/>
  <c r="J18" i="5"/>
  <c r="J32" i="14" l="1"/>
  <c r="E52" i="4" s="1"/>
  <c r="E48" i="17" s="1"/>
  <c r="K47" i="20"/>
  <c r="E10" i="4" s="1"/>
  <c r="E66" i="4" l="1"/>
  <c r="K46" i="20"/>
  <c r="D61" i="17"/>
  <c r="D62" i="17"/>
  <c r="A12" i="17"/>
  <c r="E65" i="4" l="1"/>
  <c r="K87" i="14"/>
  <c r="L87" i="14"/>
  <c r="N87" i="14"/>
  <c r="O87" i="14"/>
  <c r="P87" i="14"/>
  <c r="D84" i="17" l="1"/>
  <c r="F84" i="17"/>
  <c r="E68" i="4" l="1"/>
  <c r="F37" i="17" s="1"/>
  <c r="E67" i="4" l="1"/>
  <c r="A90" i="17" l="1"/>
  <c r="A4" i="14" l="1"/>
  <c r="A6" i="21" l="1"/>
  <c r="D90" i="17"/>
  <c r="C114" i="4" s="1"/>
  <c r="D89" i="17"/>
  <c r="C50" i="5" s="1"/>
  <c r="C109" i="4"/>
  <c r="C44" i="5" s="1"/>
  <c r="A114" i="4"/>
  <c r="A89" i="17"/>
  <c r="A113" i="4" s="1"/>
  <c r="A84" i="17"/>
  <c r="A109" i="4" s="1"/>
  <c r="A81" i="17"/>
  <c r="A106" i="4" s="1"/>
  <c r="A41" i="5" s="1"/>
  <c r="A80" i="17"/>
  <c r="A105" i="4" s="1"/>
  <c r="A77" i="17"/>
  <c r="A102" i="4" s="1"/>
  <c r="A76" i="17"/>
  <c r="A101" i="4" s="1"/>
  <c r="A23" i="17"/>
  <c r="E75" i="4"/>
  <c r="E81" i="4"/>
  <c r="E99" i="4"/>
  <c r="E97" i="4"/>
  <c r="E96" i="4"/>
  <c r="F56" i="17" s="1"/>
  <c r="E95" i="4"/>
  <c r="F54" i="17" s="1"/>
  <c r="E94" i="4"/>
  <c r="F53" i="17" s="1"/>
  <c r="E93" i="4"/>
  <c r="F48" i="17" s="1"/>
  <c r="E92" i="4"/>
  <c r="E91" i="4"/>
  <c r="E90" i="4"/>
  <c r="E89" i="4"/>
  <c r="E88" i="4"/>
  <c r="E87" i="4"/>
  <c r="E86" i="4"/>
  <c r="E85" i="4"/>
  <c r="E84" i="4"/>
  <c r="E83" i="4"/>
  <c r="E82" i="4"/>
  <c r="E80" i="4"/>
  <c r="E79" i="4"/>
  <c r="E78" i="4"/>
  <c r="E77" i="4"/>
  <c r="E76" i="4"/>
  <c r="E73" i="4"/>
  <c r="E72" i="4"/>
  <c r="E71" i="4"/>
  <c r="E69" i="4"/>
  <c r="E63" i="4"/>
  <c r="E62" i="4"/>
  <c r="E58" i="4"/>
  <c r="E57" i="4"/>
  <c r="E56" i="4"/>
  <c r="E53" i="17"/>
  <c r="E55" i="4"/>
  <c r="E54" i="17"/>
  <c r="E51" i="4"/>
  <c r="E50" i="4"/>
  <c r="E49" i="4"/>
  <c r="E48" i="4"/>
  <c r="E47" i="4"/>
  <c r="E46" i="4"/>
  <c r="E45" i="4"/>
  <c r="E44" i="4"/>
  <c r="E43" i="4"/>
  <c r="E41" i="4"/>
  <c r="E40" i="4"/>
  <c r="E39" i="4"/>
  <c r="E38" i="4"/>
  <c r="E37" i="4"/>
  <c r="E36" i="4"/>
  <c r="E34" i="4"/>
  <c r="E33" i="4"/>
  <c r="E32" i="4"/>
  <c r="E31" i="4"/>
  <c r="E29" i="4"/>
  <c r="E28" i="4"/>
  <c r="E26" i="4"/>
  <c r="E25" i="4"/>
  <c r="E24" i="4"/>
  <c r="E37" i="17" s="1"/>
  <c r="E23" i="4"/>
  <c r="E22" i="4"/>
  <c r="E21" i="4"/>
  <c r="K74" i="20"/>
  <c r="E15" i="4" s="1"/>
  <c r="E14" i="4"/>
  <c r="K66" i="20"/>
  <c r="E13" i="4" s="1"/>
  <c r="K60" i="20"/>
  <c r="E12" i="4" s="1"/>
  <c r="K15" i="20"/>
  <c r="K12" i="20"/>
  <c r="E7" i="4" s="1"/>
  <c r="D15" i="4"/>
  <c r="D14" i="4"/>
  <c r="D13" i="4"/>
  <c r="D12" i="4"/>
  <c r="D11" i="4"/>
  <c r="D10" i="4"/>
  <c r="D9" i="4"/>
  <c r="D8" i="4"/>
  <c r="D7" i="4"/>
  <c r="A2" i="20"/>
  <c r="A4" i="20"/>
  <c r="M85" i="20"/>
  <c r="O450" i="14" s="1"/>
  <c r="M84" i="20"/>
  <c r="O449" i="14" s="1"/>
  <c r="M80" i="20"/>
  <c r="O445" i="14" s="1"/>
  <c r="D85" i="20"/>
  <c r="A450" i="14" s="1"/>
  <c r="D84" i="20"/>
  <c r="A449" i="14" s="1"/>
  <c r="D80" i="20"/>
  <c r="A445" i="14" s="1"/>
  <c r="A40" i="5"/>
  <c r="A36" i="5"/>
  <c r="A35" i="5"/>
  <c r="D113" i="4"/>
  <c r="D109" i="4"/>
  <c r="F90" i="17"/>
  <c r="D114" i="4" s="1"/>
  <c r="F89" i="17"/>
  <c r="F81" i="17"/>
  <c r="D106" i="4" s="1"/>
  <c r="F80" i="17"/>
  <c r="D105" i="4" s="1"/>
  <c r="F76" i="17"/>
  <c r="D101" i="4" s="1"/>
  <c r="D27" i="17"/>
  <c r="C8" i="18"/>
  <c r="B17" i="17" s="1"/>
  <c r="B22" i="17"/>
  <c r="C21" i="17"/>
  <c r="C20" i="17"/>
  <c r="C19" i="17"/>
  <c r="C16" i="17"/>
  <c r="C15" i="17"/>
  <c r="C14" i="17"/>
  <c r="G37" i="17" l="1"/>
  <c r="F57" i="17"/>
  <c r="F36" i="17"/>
  <c r="F39" i="17"/>
  <c r="E39" i="17"/>
  <c r="E40" i="17"/>
  <c r="F61" i="17"/>
  <c r="K11" i="20"/>
  <c r="K59" i="20"/>
  <c r="K69" i="20"/>
  <c r="C113" i="4"/>
  <c r="C51" i="5"/>
  <c r="E56" i="17"/>
  <c r="G56" i="17" s="1"/>
  <c r="F46" i="17"/>
  <c r="F40" i="17"/>
  <c r="F35" i="17"/>
  <c r="E57" i="17"/>
  <c r="F43" i="17"/>
  <c r="F42" i="17"/>
  <c r="E35" i="17"/>
  <c r="E43" i="17"/>
  <c r="E46" i="17"/>
  <c r="G35" i="17" l="1"/>
  <c r="G57" i="17"/>
  <c r="G58" i="17" s="1"/>
  <c r="F62" i="17"/>
  <c r="D50" i="17"/>
  <c r="E51" i="5"/>
  <c r="E50" i="5"/>
  <c r="E41" i="5"/>
  <c r="E40" i="5"/>
  <c r="H57" i="17" l="1"/>
  <c r="D51" i="17"/>
  <c r="H35" i="17"/>
  <c r="D65" i="17" l="1"/>
  <c r="D55" i="17"/>
  <c r="A50" i="5"/>
  <c r="F33" i="17"/>
  <c r="G43" i="17"/>
  <c r="H43" i="17" s="1"/>
  <c r="E45" i="17"/>
  <c r="D64" i="17"/>
  <c r="G46" i="17"/>
  <c r="H46" i="17" s="1"/>
  <c r="G48" i="17"/>
  <c r="H48" i="17" s="1"/>
  <c r="F50" i="17"/>
  <c r="F65" i="17" s="1"/>
  <c r="G52" i="17"/>
  <c r="H52" i="17" s="1"/>
  <c r="G53" i="17"/>
  <c r="E62" i="17"/>
  <c r="F63" i="17"/>
  <c r="G59" i="17"/>
  <c r="H59" i="17" s="1"/>
  <c r="G60" i="17"/>
  <c r="H60" i="17" s="1"/>
  <c r="G40" i="17"/>
  <c r="H40" i="17" s="1"/>
  <c r="E61" i="17"/>
  <c r="A51" i="5"/>
  <c r="H37" i="17" l="1"/>
  <c r="D66" i="17"/>
  <c r="H53" i="17"/>
  <c r="G61" i="17"/>
  <c r="D63" i="17"/>
  <c r="F67" i="17"/>
  <c r="G33" i="17"/>
  <c r="H33" i="17" s="1"/>
  <c r="H32" i="17"/>
  <c r="G50" i="17"/>
  <c r="G54" i="17"/>
  <c r="E50" i="17"/>
  <c r="E65" i="17" s="1"/>
  <c r="G39" i="17"/>
  <c r="E42" i="17"/>
  <c r="F45" i="17"/>
  <c r="D67" i="17" l="1"/>
  <c r="H50" i="17"/>
  <c r="G55" i="17"/>
  <c r="H55" i="17" s="1"/>
  <c r="H54" i="17"/>
  <c r="H61" i="17"/>
  <c r="H56" i="17"/>
  <c r="G41" i="17"/>
  <c r="H39" i="17"/>
  <c r="F49" i="17"/>
  <c r="F64" i="17" s="1"/>
  <c r="G62" i="17"/>
  <c r="G45" i="17"/>
  <c r="H41" i="17" l="1"/>
  <c r="K41" i="17"/>
  <c r="H58" i="17"/>
  <c r="G65" i="17"/>
  <c r="H62" i="17"/>
  <c r="G47" i="17"/>
  <c r="H45" i="17"/>
  <c r="G63" i="17"/>
  <c r="E63" i="17"/>
  <c r="E67" i="17" s="1"/>
  <c r="G42" i="17"/>
  <c r="H47" i="17" l="1"/>
  <c r="K47" i="17"/>
  <c r="H65" i="17"/>
  <c r="H63" i="17"/>
  <c r="H42" i="17"/>
  <c r="G44" i="17"/>
  <c r="E8" i="4"/>
  <c r="E36" i="17" s="1"/>
  <c r="K77" i="20"/>
  <c r="H44" i="17" l="1"/>
  <c r="K44" i="17"/>
  <c r="E49" i="17"/>
  <c r="E64" i="17" s="1"/>
  <c r="G36" i="17"/>
  <c r="G38" i="17" s="1"/>
  <c r="K38" i="17" s="1"/>
  <c r="G49" i="17" l="1"/>
  <c r="H36" i="17"/>
  <c r="H38" i="17" l="1"/>
  <c r="H49" i="17"/>
  <c r="G51" i="17"/>
  <c r="H51" i="17" s="1"/>
  <c r="G64" i="17"/>
  <c r="H64" i="17" l="1"/>
  <c r="G66" i="17"/>
  <c r="H66" i="17" l="1"/>
  <c r="G67" i="17"/>
</calcChain>
</file>

<file path=xl/sharedStrings.xml><?xml version="1.0" encoding="utf-8"?>
<sst xmlns="http://schemas.openxmlformats.org/spreadsheetml/2006/main" count="1323" uniqueCount="731">
  <si>
    <t>No.</t>
  </si>
  <si>
    <t>Nama/Jenis Barang</t>
  </si>
  <si>
    <t>Merk/Type</t>
  </si>
  <si>
    <t>Tahun Perolehan</t>
  </si>
  <si>
    <t>Harga Satuan</t>
  </si>
  <si>
    <t>Jumlah Barang</t>
  </si>
  <si>
    <t>Ket.</t>
  </si>
  <si>
    <t>No. Rangka/      No. Mesin</t>
  </si>
  <si>
    <t>I.</t>
  </si>
  <si>
    <t>ASET TETAP.</t>
  </si>
  <si>
    <t>A</t>
  </si>
  <si>
    <t>Mutasi Masuk</t>
  </si>
  <si>
    <t>a.</t>
  </si>
  <si>
    <t>b.</t>
  </si>
  <si>
    <t>c.</t>
  </si>
  <si>
    <t>d.</t>
  </si>
  <si>
    <t>e.</t>
  </si>
  <si>
    <t>f.</t>
  </si>
  <si>
    <t>Hibah</t>
  </si>
  <si>
    <t>B.</t>
  </si>
  <si>
    <t>Mutasi Keluar</t>
  </si>
  <si>
    <t>Penghapusan</t>
  </si>
  <si>
    <t>Mutasi ke SKPD lain</t>
  </si>
  <si>
    <t>II.</t>
  </si>
  <si>
    <t>A.</t>
  </si>
  <si>
    <t>g.</t>
  </si>
  <si>
    <t>1.</t>
  </si>
  <si>
    <t>2.</t>
  </si>
  <si>
    <t>3.</t>
  </si>
  <si>
    <t>4.</t>
  </si>
  <si>
    <t>5.</t>
  </si>
  <si>
    <t>6.</t>
  </si>
  <si>
    <t>7.</t>
  </si>
  <si>
    <t>8.</t>
  </si>
  <si>
    <t>Total Harga Perolehan</t>
  </si>
  <si>
    <t>Ak. Penyusutan</t>
  </si>
  <si>
    <t>Nilai Buku</t>
  </si>
  <si>
    <t>BERITA ACARA REKONSILIASI DATA BARANG MILIK DAERAH</t>
  </si>
  <si>
    <t>NOMOR :</t>
  </si>
  <si>
    <t>NIP</t>
  </si>
  <si>
    <t>Jabatan</t>
  </si>
  <si>
    <t>Dalam hal ini bertindak untuk dan atas nama Badan Pengelolaan Keuangan dan Aset Daerah Provinsi NTB untuk selanjutnya disebut Pihak Kedua;</t>
  </si>
  <si>
    <t>Nama</t>
  </si>
  <si>
    <t>Hasil Rekonsiliasi Data BMD :</t>
  </si>
  <si>
    <t>No</t>
  </si>
  <si>
    <t>Akun Neraca</t>
  </si>
  <si>
    <t>Mutasi</t>
  </si>
  <si>
    <t>Tambah (Rp)</t>
  </si>
  <si>
    <t>Kurang (Rp)</t>
  </si>
  <si>
    <t>Saldo Akhir (Rp)</t>
  </si>
  <si>
    <t>Saldo Awal (Rp)</t>
  </si>
  <si>
    <t>Aset Lancar</t>
  </si>
  <si>
    <t>Persediaan</t>
  </si>
  <si>
    <t>Aset Tetap</t>
  </si>
  <si>
    <t>Tanah</t>
  </si>
  <si>
    <t>Peralatan dan Mesin</t>
  </si>
  <si>
    <t>Gedung dan Bangunan</t>
  </si>
  <si>
    <t>Jalan, Irigasi, dan Jaringan</t>
  </si>
  <si>
    <t>Aset Tetap Lainnya</t>
  </si>
  <si>
    <t>Konstruksi Dalam Pengerjaan</t>
  </si>
  <si>
    <t>C.</t>
  </si>
  <si>
    <t>Aset Lain-lain</t>
  </si>
  <si>
    <t>Aset Tak Berwujud</t>
  </si>
  <si>
    <t>Aset Lain-lain (RB)</t>
  </si>
  <si>
    <t>Aset Hibah Masyarakat</t>
  </si>
  <si>
    <t>Kemitraan dengan Pihak Ketiga</t>
  </si>
  <si>
    <t>Hal-hal penting lainnya mengenai Data BMD terkait penyusunan LBP/KP dan Laporan Keuangan SKPD disajikan dalam Lampiran Berita Acara ini, dan  merupakan bagian yang tidak terpisahkan dari Berita Acara ini.</t>
  </si>
  <si>
    <t>Lampiran 1 Berita Acara Rekonsiliasi Data BMD Antara SKPD/UPTD Dengan Pusat Data Aset Dan Bagian Akuntansi Dan Pelaporan</t>
  </si>
  <si>
    <t>Perkiraan Neraca</t>
  </si>
  <si>
    <t>Jenis Transaksi</t>
  </si>
  <si>
    <t>Kuantitas</t>
  </si>
  <si>
    <t>Nilai</t>
  </si>
  <si>
    <t xml:space="preserve">Belanja Modal </t>
  </si>
  <si>
    <t>Belanja Barang</t>
  </si>
  <si>
    <t>Bangunan &amp; Gedung</t>
  </si>
  <si>
    <t>Belanja Barang/ Pegawai</t>
  </si>
  <si>
    <t>Jalan Irigasi dan Jaringan</t>
  </si>
  <si>
    <t>Belanja Barang dan Jasa</t>
  </si>
  <si>
    <t>Hibah Masuk</t>
  </si>
  <si>
    <t>Reklasifikasi</t>
  </si>
  <si>
    <t>Jalan, Irigasi dan Jaringan</t>
  </si>
  <si>
    <t>Reposisi</t>
  </si>
  <si>
    <t>Ekstra Kompatibel</t>
  </si>
  <si>
    <t>Aset tak Berwujud</t>
  </si>
  <si>
    <t>Amortisasi</t>
  </si>
  <si>
    <t>Lampiran 2 Berita Acara Rekonsiliasi Antara SKPD/UPTD Dengan Pusat Data Aset Daftar SP2D</t>
  </si>
  <si>
    <t>I. Daftar SP2D Belanja Modal Pembentuk BMD</t>
  </si>
  <si>
    <t>No. SP2D</t>
  </si>
  <si>
    <t>Tanggal SP2D</t>
  </si>
  <si>
    <t>Jenis Belanja</t>
  </si>
  <si>
    <t>Uraian Jenis Belanja</t>
  </si>
  <si>
    <t>Nilai Rupiah</t>
  </si>
  <si>
    <t xml:space="preserve">Jumlah </t>
  </si>
  <si>
    <t>Ket</t>
  </si>
  <si>
    <t>-3-</t>
  </si>
  <si>
    <r>
      <t>1.</t>
    </r>
    <r>
      <rPr>
        <b/>
        <sz val="12"/>
        <color indexed="8"/>
        <rFont val="Times New Roman"/>
        <family val="1"/>
      </rPr>
      <t>       MUTASI TAMBAH.</t>
    </r>
  </si>
  <si>
    <r>
      <t>a.</t>
    </r>
    <r>
      <rPr>
        <sz val="12"/>
        <color indexed="8"/>
        <rFont val="Times New Roman"/>
        <family val="1"/>
      </rPr>
      <t>       Rekonsiliasi Data Transasi Keuangan yang terkait dengan Barang Milik Daerah.</t>
    </r>
  </si>
  <si>
    <r>
      <t>b.</t>
    </r>
    <r>
      <rPr>
        <sz val="12"/>
        <color indexed="8"/>
        <rFont val="Times New Roman"/>
        <family val="1"/>
      </rPr>
      <t>       Rekonsiliasi Data Transaksi BMD Non Keuangan</t>
    </r>
  </si>
  <si>
    <r>
      <t>2.</t>
    </r>
    <r>
      <rPr>
        <b/>
        <sz val="12"/>
        <color indexed="8"/>
        <rFont val="Times New Roman"/>
        <family val="1"/>
      </rPr>
      <t>       MUTASI KURANG</t>
    </r>
  </si>
  <si>
    <t>-5-</t>
  </si>
  <si>
    <t>Jumlah Aset Lancar</t>
  </si>
  <si>
    <t>Kasubbid Penatausahaan dan Pembinaan BMD,</t>
  </si>
  <si>
    <t>Kepala Bidang Pengelolaan BMD BPKAD Provinsi NTB,</t>
  </si>
  <si>
    <t>Kepala Bidang Akuntansi dan Pelaporan BPKAD Provinsi NTB,</t>
  </si>
  <si>
    <t>II. Daftar SP2D Belanja Non Modal Pembentuk BMD</t>
  </si>
  <si>
    <t>III. Daftar SP2D Belanja Modal Yang Tidak / Belum Membentuk BMD</t>
  </si>
  <si>
    <t>Reklasifikasi Aset</t>
  </si>
  <si>
    <t>Aset Berlebih</t>
  </si>
  <si>
    <t>Double Catat</t>
  </si>
  <si>
    <t xml:space="preserve">PEMERINTAH PROVINSI NUSA TENGGARA BARAT  </t>
  </si>
  <si>
    <t>BADAN PENGELOLAAN KEUANGAN DAN ASET DAERAH</t>
  </si>
  <si>
    <t xml:space="preserve">Website : www.bpkad.ntbprov.go.id, email:bpkad@ntbprov.go.id </t>
  </si>
  <si>
    <t xml:space="preserve">(  B P K A D ) </t>
  </si>
  <si>
    <t xml:space="preserve">Mutasi Masuk </t>
  </si>
  <si>
    <t xml:space="preserve">            </t>
  </si>
  <si>
    <t>Belanja Modal (Aset Tetap Renovasi)</t>
  </si>
  <si>
    <t>Mengetahui dan Menyetujui :</t>
  </si>
  <si>
    <t>Reposisi Aset</t>
  </si>
  <si>
    <t>AK. Penyusutan Reklasifikasi</t>
  </si>
  <si>
    <t>AK. Penyusutan Mutasi Keluar</t>
  </si>
  <si>
    <t>Ak. Penyusutan Penghapusan</t>
  </si>
  <si>
    <t>Ak. Penyusutan Reklasifikasi</t>
  </si>
  <si>
    <t>Ak. Penyusutan Mutasi Masuk</t>
  </si>
  <si>
    <t>:</t>
  </si>
  <si>
    <t>NO</t>
  </si>
  <si>
    <t>Bendahara Pengeluaran</t>
  </si>
  <si>
    <t xml:space="preserve"> </t>
  </si>
  <si>
    <t>Provinsi Nusa Tenggara Barat kami yang bertanda tangan dibawah ini :</t>
  </si>
  <si>
    <t>Nama SKPD/UPTD</t>
  </si>
  <si>
    <t>Jabatan SKPD</t>
  </si>
  <si>
    <t>Pengurus Barang</t>
  </si>
  <si>
    <t>Penyimpan Barang</t>
  </si>
  <si>
    <t>Kepala SKPD/UPTD</t>
  </si>
  <si>
    <t>Kasubbid Penatausahaan dan Pembinaan BMD</t>
  </si>
  <si>
    <t>Kepala Bidang Pengelolaan BMD</t>
  </si>
  <si>
    <t>Periode Rekonsiliasi</t>
  </si>
  <si>
    <t>19800415 200501 1 012</t>
  </si>
  <si>
    <t>Muhammad Baihaki, SE., M.E</t>
  </si>
  <si>
    <t>Jalan Pejanggik Nomor 12 Telepon  (0370) 622373 Mataram</t>
  </si>
  <si>
    <t>Ak. Penyusutan Hibah Masuk</t>
  </si>
  <si>
    <t>Beban Penyusutan</t>
  </si>
  <si>
    <t>Beban Amortisasi</t>
  </si>
  <si>
    <t>Ak. Mutasi Keluar</t>
  </si>
  <si>
    <t>Ak. Penghapusan</t>
  </si>
  <si>
    <t>Jenis: Transaksi Keuangan</t>
  </si>
  <si>
    <t>Jenis:Non-Transaksi Keuangan</t>
  </si>
  <si>
    <t>Kode Barang</t>
  </si>
  <si>
    <t>Kode Rekening (LRA)</t>
  </si>
  <si>
    <t>D.</t>
  </si>
  <si>
    <t>E.</t>
  </si>
  <si>
    <t>Jumlah (A+B+C+D+E)</t>
  </si>
  <si>
    <t xml:space="preserve">Beban Penyusutan </t>
  </si>
  <si>
    <t>Semester II</t>
  </si>
  <si>
    <t>Kode Rek.</t>
  </si>
  <si>
    <t>Mutasi Tambah</t>
  </si>
  <si>
    <t>Mutasi Masuk dari OPD Lain</t>
  </si>
  <si>
    <t>Reposisi Masuk Dari</t>
  </si>
  <si>
    <t>Hibah Keluar</t>
  </si>
  <si>
    <t>ASET LAINNYA</t>
  </si>
  <si>
    <t>Ekstracomptable</t>
  </si>
  <si>
    <t>Mutasi Kurang</t>
  </si>
  <si>
    <t>PENYUSUTAN ASET</t>
  </si>
  <si>
    <t>III.</t>
  </si>
  <si>
    <t>-Tanah</t>
  </si>
  <si>
    <t>- Peralatan dan Mesin</t>
  </si>
  <si>
    <t>- Gedung dan Bangunan</t>
  </si>
  <si>
    <t>- Jalan, Irigasi dan Jaringan</t>
  </si>
  <si>
    <t>- Aset Tetap Lainnya</t>
  </si>
  <si>
    <t>- Konstruksi Dalam Pengerjaan</t>
  </si>
  <si>
    <t>Kode Program/Kegiatan</t>
  </si>
  <si>
    <t>FORMAT KELENGKAPAN DATA REKONSILIASI BARANG MILIK DAERAH</t>
  </si>
  <si>
    <t>PEMERINTAH PROVINSI NUSA TENGGARA BARAT</t>
  </si>
  <si>
    <t>URAIAN BELANJA</t>
  </si>
  <si>
    <t>NO SP2D</t>
  </si>
  <si>
    <t>TGL SP2D</t>
  </si>
  <si>
    <t>MERK/TYPE BARANG</t>
  </si>
  <si>
    <t>NO SPB/SPK/SP</t>
  </si>
  <si>
    <t>TGL SPB/SPK/SP</t>
  </si>
  <si>
    <t>NO BAST</t>
  </si>
  <si>
    <t>TGL BAST</t>
  </si>
  <si>
    <t>JANGKA WAKTU PELAKSANAAN</t>
  </si>
  <si>
    <t>JUMLAH BARANG</t>
  </si>
  <si>
    <t>HARGA SATUAN</t>
  </si>
  <si>
    <t>TOTAL NILAI</t>
  </si>
  <si>
    <t>NAMA PERUSAHAAN</t>
  </si>
  <si>
    <t>ALAMAT PERUSAHAAN</t>
  </si>
  <si>
    <t>PIMPINAN PERUSAHAAN</t>
  </si>
  <si>
    <t>NPWP PERUSAHAAN</t>
  </si>
  <si>
    <t>NAMA BANK PERUSAHAAN</t>
  </si>
  <si>
    <t>ATAS NAMA</t>
  </si>
  <si>
    <t>TAHUN ANGGARAN 2019</t>
  </si>
  <si>
    <t>Jumlah Harga Perolehan Aset Tetap</t>
  </si>
  <si>
    <t>Jumlah Ak.Penyusutan Aset Tetap</t>
  </si>
  <si>
    <t>Jumlah Nilai Buku Aset Tetap</t>
  </si>
  <si>
    <t>Jumlah Harga Perolehan Aset Lain-lain</t>
  </si>
  <si>
    <t>Jumlah Ak.Penyusutan Aset Lain-lain</t>
  </si>
  <si>
    <t>Jumlah Nilai Buku Aset Lain-lain</t>
  </si>
  <si>
    <t>Total Harga Perolehan Aset</t>
  </si>
  <si>
    <t>Total Ak.Penyusutan Aset</t>
  </si>
  <si>
    <t>Total Nilai Buku</t>
  </si>
  <si>
    <t>Akumulasi Penyusutan Awal</t>
  </si>
  <si>
    <t>Akumulasi Penyusutan Akhir</t>
  </si>
  <si>
    <t>KET.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</si>
  <si>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</si>
  <si>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</si>
  <si>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</si>
  <si>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</si>
  <si>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</si>
  <si>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</si>
  <si>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</si>
  <si>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</si>
  <si>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</si>
  <si>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</si>
  <si>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</si>
  <si>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(13)</t>
  </si>
  <si>
    <t>(12)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</si>
  <si>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</si>
  <si>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</si>
  <si>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</si>
  <si>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</si>
  <si>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</si>
  <si>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</si>
  <si>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</si>
  <si>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</si>
  <si>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</si>
  <si>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</si>
  <si>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</si>
  <si>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CARA PENGISIAN :</t>
  </si>
  <si>
    <t>Diisi KODE PROGRAM &amp; KEGIATAN BMD YANG DIADAKAN</t>
  </si>
  <si>
    <t xml:space="preserve">Diisi KODE REKENING BELANJA </t>
  </si>
  <si>
    <t>Diisi NO URUT</t>
  </si>
  <si>
    <t>JENIS BARANG</t>
  </si>
  <si>
    <t>Diisi NO SP2D PENGADAAN</t>
  </si>
  <si>
    <t>Diisi TGL SP2D PENGADAAN</t>
  </si>
  <si>
    <t>Diisi URAIAN BELANJA/PENGADAAN</t>
  </si>
  <si>
    <t>Diisi MERK/TYPE BARANG PENGADAAN</t>
  </si>
  <si>
    <t>Diisi NO SPB/SPK/SP PENGADAAN</t>
  </si>
  <si>
    <t>Diisi TGL SPB/SPK/SP PENGADAAN</t>
  </si>
  <si>
    <t>Diisi NO BAST PENGADAAN</t>
  </si>
  <si>
    <t>Diisi TGL BAST PENGADAAN</t>
  </si>
  <si>
    <t>Diisi JANGKA WAKTU PELAKSANAAN PENGADAAN</t>
  </si>
  <si>
    <t>Diisi JUMLAH BARANG PENGADAAN</t>
  </si>
  <si>
    <t>Diisi HARGA SATUAN BARANG PENGADAAN</t>
  </si>
  <si>
    <t>Diisi TOTAL NILAI BARANG PENGADAAN</t>
  </si>
  <si>
    <t>Diisi NAMA PERUSAHAAN PENYEDIA</t>
  </si>
  <si>
    <t>Diisi JENIS BARANG PENGADAAN SESUAI SPK/SPB/SP</t>
  </si>
  <si>
    <t>Diisi ALAMAT PERUSAHAAN PENYEDIA</t>
  </si>
  <si>
    <t>Diisi PIMPINAN PERUSAHAAN PENYEDIA</t>
  </si>
  <si>
    <t>Diisi NPWP PERUSAHAAN PENYEDIA</t>
  </si>
  <si>
    <t>Diisi NAMA BANK TEMPAT REKENING PERUSAHAAN PENYEDIA</t>
  </si>
  <si>
    <t>Diisi ATAS NAMA REKENING PERUSAHAAN PENYEDIA</t>
  </si>
  <si>
    <t>Diisi NOMOR REKENING BANK</t>
  </si>
  <si>
    <t>Diisi KETERANGAN</t>
  </si>
  <si>
    <t>Kertas Kerja Validasi Non Keuangan/Belanja</t>
  </si>
  <si>
    <t>Kertas Kerja Validasi Keungan/Belanja</t>
  </si>
  <si>
    <t>KODE PROG. &amp; KEG.</t>
  </si>
  <si>
    <t>KODE REK.</t>
  </si>
  <si>
    <t>NOMOR REK. BANK</t>
  </si>
  <si>
    <t>Belanja Modal</t>
  </si>
  <si>
    <t>- ………</t>
  </si>
  <si>
    <t>Belanja Barang/Jasa</t>
  </si>
  <si>
    <t>Reklasifikasi Aset Lain-lain (RB)</t>
  </si>
  <si>
    <t>Reklasifikasi Aset tak Berwujud (ATB)</t>
  </si>
  <si>
    <t>Mutasi Masuk Aset Lain-lain (RB)</t>
  </si>
  <si>
    <t>Mutasi Keluar Aset Tak Berwujud (ATB)</t>
  </si>
  <si>
    <t>Mutasi ke SKPD lain (RB)</t>
  </si>
  <si>
    <t>lingkup SKPD/UPTB/UPTD dengan rincian sebagai berikut :</t>
  </si>
  <si>
    <t>NB: SHEET DATA ISIAN TIDAK PERLU DI PRINT (YANG DIMINTA SOFT FILE/COPY SAJA)</t>
  </si>
  <si>
    <t>Sekretariat DPRD Provinsi NTB</t>
  </si>
  <si>
    <t>Sekretaris</t>
  </si>
  <si>
    <t>19820416 201001 1 005</t>
  </si>
  <si>
    <t>Ahmad Manan</t>
  </si>
  <si>
    <t>19671231 200212 1 003</t>
  </si>
  <si>
    <t>19820411 201001 1 004</t>
  </si>
  <si>
    <t>Mahdi, SH., MH</t>
  </si>
  <si>
    <t>19650423 199103 1 010</t>
  </si>
  <si>
    <t>Rekon semester I tahun 2019</t>
  </si>
  <si>
    <t>Zulfakar, SE</t>
  </si>
  <si>
    <t>Kepala Bidang Akuntansi dan Pelaporan 
BPKAD Provinsi NTB,</t>
  </si>
  <si>
    <t>Putradi, SH</t>
  </si>
  <si>
    <t>mutasi</t>
  </si>
  <si>
    <t>Sepeda Motor</t>
  </si>
  <si>
    <t>1.3.2.1</t>
  </si>
  <si>
    <t>1.3.2.1.3</t>
  </si>
  <si>
    <t>1.3.2.2</t>
  </si>
  <si>
    <t>1.3.2.2.1</t>
  </si>
  <si>
    <t>1.3.2.2.2</t>
  </si>
  <si>
    <t>1.3.2.4</t>
  </si>
  <si>
    <t>1.3.2.4.1</t>
  </si>
  <si>
    <t>1.3.2.5</t>
  </si>
  <si>
    <t>1.3.2.5.1</t>
  </si>
  <si>
    <t>1.3.2.5.2</t>
  </si>
  <si>
    <t>1.3.2.5.3</t>
  </si>
  <si>
    <t>1.3.2.6</t>
  </si>
  <si>
    <t>1.3.2.6.1</t>
  </si>
  <si>
    <t>1.3.2.6.2</t>
  </si>
  <si>
    <t>1.3.2.6.3</t>
  </si>
  <si>
    <t>1.3.2.7</t>
  </si>
  <si>
    <t>1.3.2.7.1</t>
  </si>
  <si>
    <t>1.3.2.8</t>
  </si>
  <si>
    <t>1.3.2.8.1</t>
  </si>
  <si>
    <t>1.3.2.9</t>
  </si>
  <si>
    <t>1.3.2.9.2</t>
  </si>
  <si>
    <t>1.3.2.10</t>
  </si>
  <si>
    <t>1.3.2.10.1</t>
  </si>
  <si>
    <t>1.3.2.10.2</t>
  </si>
  <si>
    <t>1.3.2.19</t>
  </si>
  <si>
    <t>1.3.2.19.1</t>
  </si>
  <si>
    <t>ALAT BESAR</t>
  </si>
  <si>
    <t>ALAT BANTU</t>
  </si>
  <si>
    <t>ALAT ANGKUTAN</t>
  </si>
  <si>
    <t>ALAT ANGKUTAN DARAT BERMOTOR</t>
  </si>
  <si>
    <t>ALAT ANGKUTAN DARAT TAK BERMOTOR</t>
  </si>
  <si>
    <t>ALAT PERTANIAN</t>
  </si>
  <si>
    <t>ALAT PENGOLAHAN</t>
  </si>
  <si>
    <t>ALAT KANTOR DAN RUMAH TANGGA</t>
  </si>
  <si>
    <t>ALAT KANTOR</t>
  </si>
  <si>
    <t>ALAT RUMAH TANGGA</t>
  </si>
  <si>
    <t>MEJA DAN KURSI KERJA/RAPAT PEJABAT</t>
  </si>
  <si>
    <t>ALAT STUDIO, KOMUNIKASI DAN PEMANCAR</t>
  </si>
  <si>
    <t>ALAT STUDIO</t>
  </si>
  <si>
    <t>ALAT KOMUNIKASI</t>
  </si>
  <si>
    <t>PERALATAN PEMANCAR</t>
  </si>
  <si>
    <t>ALAT KEDOKTERAN DAN KESEHATAN</t>
  </si>
  <si>
    <t>ALAT KEDOKTERAN</t>
  </si>
  <si>
    <t>ALAT LABORATORIUM</t>
  </si>
  <si>
    <t>UNIT ALAT LABORATORIUM</t>
  </si>
  <si>
    <t>ALAT PERSENJATAAN</t>
  </si>
  <si>
    <t>PERSENJATAAN NON SENJATA API</t>
  </si>
  <si>
    <t>KOMPUTER</t>
  </si>
  <si>
    <t>KOMPUTER UNIT</t>
  </si>
  <si>
    <t>PERALATAN KOMPUTER</t>
  </si>
  <si>
    <t>PERALATAN OLAH RAGA</t>
  </si>
  <si>
    <t>1.3.3.1</t>
  </si>
  <si>
    <t>BANGUNAN GEDUNG</t>
  </si>
  <si>
    <t>1.3.3.1.1</t>
  </si>
  <si>
    <t>BANGUNAN GEDUNG TEMPAT KERJA</t>
  </si>
  <si>
    <t>1.3.3.1.2</t>
  </si>
  <si>
    <t>BANGUNAN GEDUNG TEMPAT TINGGAL</t>
  </si>
  <si>
    <t>1.3.3.2</t>
  </si>
  <si>
    <t>MONUMEN</t>
  </si>
  <si>
    <t>1.3.3.2.1</t>
  </si>
  <si>
    <t>CANDI/TUGU PERINGATAN/PRASASTI</t>
  </si>
  <si>
    <t>1.3.4.1</t>
  </si>
  <si>
    <t>JALAN DAN JEMBATAN</t>
  </si>
  <si>
    <t>1.3.4.1.1</t>
  </si>
  <si>
    <t>JALAN</t>
  </si>
  <si>
    <t>1.3.4.3</t>
  </si>
  <si>
    <t>INSTALASI</t>
  </si>
  <si>
    <t>1.3.4.3.7</t>
  </si>
  <si>
    <t>INSTALASI PERTAHANAN</t>
  </si>
  <si>
    <t>1.3.4.4</t>
  </si>
  <si>
    <t>JARINGAN</t>
  </si>
  <si>
    <t>1.3.4.4.1</t>
  </si>
  <si>
    <t>JARINGAN AIR MINUM</t>
  </si>
  <si>
    <t>1.3.5.1</t>
  </si>
  <si>
    <t>BAHAN PERPUSTAKAAN</t>
  </si>
  <si>
    <t>1.3.5.1.1</t>
  </si>
  <si>
    <t>BAHAN PERPUSTAKAAN TERCETAK</t>
  </si>
  <si>
    <t>1.3.5.2</t>
  </si>
  <si>
    <t>BARANG BERCORAK KESENIAN/KEBUDAYAAN/OLAHRAGA</t>
  </si>
  <si>
    <t>1.3.5.2.2</t>
  </si>
  <si>
    <t>ALAT BERCORAK KEBUDAYAAN</t>
  </si>
  <si>
    <t>1.3.2.2.1.4.1</t>
  </si>
  <si>
    <t>DR 3961</t>
  </si>
  <si>
    <t>DR 3956</t>
  </si>
  <si>
    <t>DR 3960</t>
  </si>
  <si>
    <t>DR 3954</t>
  </si>
  <si>
    <t>DR 3913</t>
  </si>
  <si>
    <t>DR 3964</t>
  </si>
  <si>
    <t xml:space="preserve">JUMLAH </t>
  </si>
  <si>
    <t xml:space="preserve">  </t>
  </si>
  <si>
    <t>016706/BUD/LS/4010401/12/2020</t>
  </si>
  <si>
    <t>Langsung (LS)</t>
  </si>
  <si>
    <t>Honorarium Pejabat Penerima Hasil Pekerjaan Belanja Kendaraan Jabatan Roda 4 Pimpinan DPRD Prov.NTB sesuai SK Sekretaris DPRD Prov.NTB No.165-24 tahun 2020 tanggal 20 Februari 2020 An' Sane, S.Sos dkk (PAD)</t>
  </si>
  <si>
    <t>ALAT BENGKEL DAN ALAT UKUR</t>
  </si>
  <si>
    <t>ALAT BENGKEL TAK BERMESIN</t>
  </si>
  <si>
    <t>1.3.2.3</t>
  </si>
  <si>
    <t>1.3.2.3.2</t>
  </si>
  <si>
    <t>INSTALASI AIR KOTOR</t>
  </si>
  <si>
    <t>1.3.4.3.2</t>
  </si>
  <si>
    <t>TANAMAN</t>
  </si>
  <si>
    <t>1.3.5.5</t>
  </si>
  <si>
    <t>1.3.5.5.1</t>
  </si>
  <si>
    <t>Ektaracompatibel</t>
  </si>
  <si>
    <t>semester I</t>
  </si>
  <si>
    <t>Nila Trisna Syanti, SE</t>
  </si>
  <si>
    <t>19870626 201402 2 004</t>
  </si>
  <si>
    <t>Koreksi AK. Penyusutan SMT II 2020</t>
  </si>
  <si>
    <t>Semester II Tahun 2021</t>
  </si>
  <si>
    <t xml:space="preserve">967/ 010  /SP/SET.DPRD.NTB/2021
</t>
  </si>
  <si>
    <t>EPSON</t>
  </si>
  <si>
    <t>PT. AIRMAS MATARAM INTERNUSA</t>
  </si>
  <si>
    <t>Jln. Arya Banjar Getas No.9 Ampenan Mataram</t>
  </si>
  <si>
    <t xml:space="preserve">5.2.02.10.02.0005 </t>
  </si>
  <si>
    <t>001. 21.07155.00-5.</t>
  </si>
  <si>
    <t xml:space="preserve">PT. Bank NTB SYARIAH Kantor Cabang Pejanggik </t>
  </si>
  <si>
    <t xml:space="preserve">Printer Laser Jet. </t>
  </si>
  <si>
    <t>DIAH ISKANDAR</t>
  </si>
  <si>
    <t xml:space="preserve">Belanja Modal Peralatan Komputer Lainnya – Peralatan Komputer lainnya – Printer Ink Jet – Printer Laser Jet. 
</t>
  </si>
  <si>
    <t>WebCam</t>
  </si>
  <si>
    <t>4.02.01.1.07</t>
  </si>
  <si>
    <t>4.02.01
.1.07</t>
  </si>
  <si>
    <t xml:space="preserve">Belanja Modal Personal
 Computer
 - Pengadaan Laptop
/Notebook dan P.C Unit. </t>
  </si>
  <si>
    <t>HP INC PROBOOK 
X360 435 G7
 (224U0PA),</t>
  </si>
  <si>
    <t xml:space="preserve">5.2.02.10
01.0002 </t>
  </si>
  <si>
    <t xml:space="preserve">P.C Unit </t>
  </si>
  <si>
    <t>HP 200 PRO G4 i5- 1021OU 21,5 AIO</t>
  </si>
  <si>
    <t>Logitech WEBCAM 
C930E AP</t>
  </si>
  <si>
    <t>Pada Hari ini Rabu tangggal lima Bulan Januari Tahun dua ribu dua puluh dua di Pusat Data aset BPKAD</t>
  </si>
  <si>
    <t>Drs. Ervan Anwar, MM.</t>
  </si>
  <si>
    <t>19691231 198903 1 039</t>
  </si>
  <si>
    <t>belanja modal</t>
  </si>
  <si>
    <t>BELANJA MODAL KOMPUTER UNIT LAINNYA ( LAP TOP / NOTEBOOK )</t>
  </si>
  <si>
    <t>026530/BUD/LS/4.02.0.0 0.0.00.01.0000
/12/2021</t>
  </si>
  <si>
    <t>21 Desember 2021</t>
  </si>
  <si>
    <t>Microsoft Surface Pro 7 Plus</t>
  </si>
  <si>
    <t>967/022/SPK/SET.DPRD.NTB/2021</t>
  </si>
  <si>
    <t>965/401/SET.DPRD.NTB/2021</t>
  </si>
  <si>
    <t>CV KARYA LOMBOK</t>
  </si>
  <si>
    <t>Jln Sultan Kaharudin RT. 004 RW. 173 Lingk. Karang Seme , Kel. Karang  Pule, Kec. Sekarbela , Kota Mataram</t>
  </si>
  <si>
    <t>SAHABUDIN, SE</t>
  </si>
  <si>
    <t>PT Bank NTB Syariah KC SRIWIJAYA</t>
  </si>
  <si>
    <t>CV KARYA
 LOMBOK</t>
  </si>
  <si>
    <t>001.22.31315.01-9</t>
  </si>
  <si>
    <t>electric generating set lainnya (dst)</t>
  </si>
  <si>
    <t>Mesin Cuci</t>
  </si>
  <si>
    <t>A.C. Window</t>
  </si>
  <si>
    <t>A.C. Split</t>
  </si>
  <si>
    <t>Exhause Fan</t>
  </si>
  <si>
    <t>Alat Pendingin lainnya</t>
  </si>
  <si>
    <t>Televisi</t>
  </si>
  <si>
    <t>Dispenser</t>
  </si>
  <si>
    <t>Handy Cam</t>
  </si>
  <si>
    <t>Camera Electronic</t>
  </si>
  <si>
    <t>Video Printer</t>
  </si>
  <si>
    <t>P.C Unit</t>
  </si>
  <si>
    <t>Personal Komputer lainnya</t>
  </si>
  <si>
    <t>Printer (Peralatan Personal Komputer)</t>
  </si>
  <si>
    <t>External</t>
  </si>
  <si>
    <t>Peralatan Personal Komputer lainnya</t>
  </si>
  <si>
    <t>Server</t>
  </si>
  <si>
    <t>genset</t>
  </si>
  <si>
    <t>SHARP / ES FL 800 DW</t>
  </si>
  <si>
    <t>PANASONIC</t>
  </si>
  <si>
    <t>PANASONIK</t>
  </si>
  <si>
    <t>LG</t>
  </si>
  <si>
    <t>LG / 2 PK</t>
  </si>
  <si>
    <t>NASIONAL</t>
  </si>
  <si>
    <t>1,5 pk</t>
  </si>
  <si>
    <t>-</t>
  </si>
  <si>
    <t>Panasonic</t>
  </si>
  <si>
    <t>mitsubishi</t>
  </si>
  <si>
    <t>Daikin</t>
  </si>
  <si>
    <t>daikin</t>
  </si>
  <si>
    <t>nasional</t>
  </si>
  <si>
    <t>nasional / 2 pk</t>
  </si>
  <si>
    <t>PANASONICE</t>
  </si>
  <si>
    <t>lg</t>
  </si>
  <si>
    <t>Aux</t>
  </si>
  <si>
    <t>20 inc</t>
  </si>
  <si>
    <t>LG / 14"</t>
  </si>
  <si>
    <t>SAMSUNG / LED TV</t>
  </si>
  <si>
    <t>MIYAKO</t>
  </si>
  <si>
    <t>Polytron</t>
  </si>
  <si>
    <t>Myako</t>
  </si>
  <si>
    <t>Miyako</t>
  </si>
  <si>
    <t>miyako</t>
  </si>
  <si>
    <t>POLYTRON</t>
  </si>
  <si>
    <t>DENPOO / PREMIUN</t>
  </si>
  <si>
    <t>UCHIDA / MDB-338W</t>
  </si>
  <si>
    <t>Canon / MV 8301E</t>
  </si>
  <si>
    <t>SONY / DCR SX 21</t>
  </si>
  <si>
    <t>nicon</t>
  </si>
  <si>
    <t>HP / LAZERJET P1102</t>
  </si>
  <si>
    <t>CANON / PIXMA IP2770</t>
  </si>
  <si>
    <t>komputer PC</t>
  </si>
  <si>
    <t>Acer / komputer PC</t>
  </si>
  <si>
    <t>acer / komputer PC</t>
  </si>
  <si>
    <t>LG / komputer PC</t>
  </si>
  <si>
    <t>Acer</t>
  </si>
  <si>
    <t>ACER</t>
  </si>
  <si>
    <t>HP laser jet / P 1102</t>
  </si>
  <si>
    <t>HP LASERJET  / CP1025</t>
  </si>
  <si>
    <t>Epson / LX-310</t>
  </si>
  <si>
    <t>LBP 7018</t>
  </si>
  <si>
    <t>CANON PIXMA MP287 /  PIXMA MP287 INK JET</t>
  </si>
  <si>
    <t>1.3.02.01.03.04.005</t>
  </si>
  <si>
    <t>1.3.02.05.02.03.004</t>
  </si>
  <si>
    <t>1.3.02.05.02.04.003</t>
  </si>
  <si>
    <t>1.3.02.05.02.04.004</t>
  </si>
  <si>
    <t>1.3.02.05.02.04.007</t>
  </si>
  <si>
    <t>1.3.02.05.02.04.015</t>
  </si>
  <si>
    <t>1.3.02.05.02.06.002</t>
  </si>
  <si>
    <t>1.3.02.05.02.06.038</t>
  </si>
  <si>
    <t>1.3.02.05.02.06.048</t>
  </si>
  <si>
    <t>1.3.02.06.01.02.003</t>
  </si>
  <si>
    <t>1.3.02.08.01.17.023</t>
  </si>
  <si>
    <t>1.3.02.10.01.02.001</t>
  </si>
  <si>
    <t>1.3.02.10.01.02.010</t>
  </si>
  <si>
    <t>1.3.02.10.02.03.003</t>
  </si>
  <si>
    <t>1.3.02.10.02.03.007</t>
  </si>
  <si>
    <t>1.3.02.10.02.03.018</t>
  </si>
  <si>
    <t>1.3.02.10.02.04.001</t>
  </si>
  <si>
    <t xml:space="preserve">BELANJA MODAL LEMARI DAN ARSIP PEJABAT </t>
  </si>
  <si>
    <t>011847/BUD/LS/4.02.0.00.0.00.01.0000
/08/2021</t>
  </si>
  <si>
    <t>RAK KAYU</t>
  </si>
  <si>
    <t>967/01/SPK/SET.DPRD.NTB/2021</t>
  </si>
  <si>
    <t>5 MARET 2021</t>
  </si>
  <si>
    <t>965/35/SET.DPRD.NTB/2021</t>
  </si>
  <si>
    <t>20 MARET 2021</t>
  </si>
  <si>
    <t>CV. PROFIL TUNGGAL</t>
  </si>
  <si>
    <t>BTN Griya citra agung Kav. A6, Kelurahan Babakan, Kec. Sandubaya, Kota Mataram</t>
  </si>
  <si>
    <t>SUHAIDI</t>
  </si>
  <si>
    <t>PT . BANK NTB SYARIAH KCP MATARAM SWETA</t>
  </si>
  <si>
    <t>012.22.00.979017</t>
  </si>
  <si>
    <t>SK NO. 032-468 TAHUN 2021</t>
  </si>
  <si>
    <t>25 AGUSTUS 2021</t>
  </si>
  <si>
    <t xml:space="preserve">PENGHAPUSAN </t>
  </si>
  <si>
    <t>016882/BUD/LS/4.02.0.00.0.00.01.0000/10/2021</t>
  </si>
  <si>
    <t>016069/BUD/LS/4.02.0.00.0.00.01.0000/09/2021</t>
  </si>
  <si>
    <t>30-9-2021</t>
  </si>
  <si>
    <t>020255/BUD/LS/4.02.0.00.0.00.01.0000/11/2021</t>
  </si>
  <si>
    <t>020256/BUD/LS/4.02.0.00.0.00.01.0000/11/2021</t>
  </si>
  <si>
    <t>Belanja Modal Alat Pembersih - Mesin Penghisap Debu / Vacuum Cleaner pada Kantor Sekretariat DPRD Prov.NTB</t>
  </si>
  <si>
    <t>Belanja Modal Lemari dan Arsip Pejabat (Lemari Arsip) pada Kantor pada Kantor Sekretariat DPRD Prov. NTB</t>
  </si>
  <si>
    <t>022326/BUD/LS/4.02.0.00.0.00.01.0000/11/2021</t>
  </si>
  <si>
    <t>26-11-2021</t>
  </si>
  <si>
    <t>Belanja Modal Mesin Pompa Air pada Kantor Sekretariat DPRD Prov.NTB</t>
  </si>
  <si>
    <t>967/ 09/SP/SET.DPRD.NTB/2021</t>
  </si>
  <si>
    <t>21-12-2021</t>
  </si>
  <si>
    <t>13-8-2021</t>
  </si>
  <si>
    <t xml:space="preserve">Belanja Modal Personal
 Computer-  Pengadaan Laptop
/Notebook dan P.C Unit. </t>
  </si>
  <si>
    <t>02.01.03.05.010</t>
  </si>
  <si>
    <t>02.05.01.04.004</t>
  </si>
  <si>
    <t>02.05.02.03.001</t>
  </si>
  <si>
    <t>02.05.03.07.010</t>
  </si>
  <si>
    <t>02.06.01.02.163</t>
  </si>
  <si>
    <t>02.10.01.02.001</t>
  </si>
  <si>
    <t>02.10.01.02.002</t>
  </si>
  <si>
    <t>02.10.02.03.003</t>
  </si>
  <si>
    <t>Pompa Air</t>
  </si>
  <si>
    <t>Rak Kayu</t>
  </si>
  <si>
    <t>Mesin Penghisap Debu/Vacuum Cleaner</t>
  </si>
  <si>
    <t>Lemari Arsip Pejabat lainnya</t>
  </si>
  <si>
    <t>Camera Conference</t>
  </si>
  <si>
    <t>Lap Top</t>
  </si>
  <si>
    <t>GRUNDFOS / CAST IRON EN 1561 EN-GJL-200</t>
  </si>
  <si>
    <t>triplek 9 mm  / besi holow 4x4</t>
  </si>
  <si>
    <t>KRISBOW / 1,65-15 KPA</t>
  </si>
  <si>
    <t>Logitech  / " Logitech WEBCAM 
C930E AP "</t>
  </si>
  <si>
    <t>HP / HP 200 PRO G4 i5- 1021OU 21,5 AIO</t>
  </si>
  <si>
    <t>HP / " HP INC PROBOOK 
X360 435 G7
 (224U0PA), "</t>
  </si>
  <si>
    <t>epson / EPSON ECOTANK L3110</t>
  </si>
  <si>
    <t>epson / EPSON L5190 WI-FI ALL-IN-ONE INK TANK PRINTER WITH</t>
  </si>
  <si>
    <t>1.3.2.10.1.2</t>
  </si>
  <si>
    <t>PERSONAL KOMPUTER</t>
  </si>
  <si>
    <t>1.3.2.10.2.3</t>
  </si>
  <si>
    <t>PERALATAN PERSONAL KOMPUTER</t>
  </si>
  <si>
    <t>1.3.2.6.1.2</t>
  </si>
  <si>
    <t>PERALATAN STUDIO VIDEO DAN FILM</t>
  </si>
  <si>
    <t>1.3.2.5.3.7</t>
  </si>
  <si>
    <t>LEMARI DAN ARSIP PEJABAT</t>
  </si>
  <si>
    <t>1.3.2.5.2.3</t>
  </si>
  <si>
    <t>ALAT PEMBERSIH</t>
  </si>
  <si>
    <t>1.3.2.5.1.4</t>
  </si>
  <si>
    <t>ALAT PENYIMPAN PERLENGKAPAN KANTOR</t>
  </si>
  <si>
    <t>1.3.2.1.3.5</t>
  </si>
  <si>
    <t>POMPA</t>
  </si>
  <si>
    <t>Semester II Tahun Anggaran 2021</t>
  </si>
  <si>
    <t>1.3.2.1.3.8</t>
  </si>
  <si>
    <t>1.3.2.2.1.1</t>
  </si>
  <si>
    <t>1.3.2.2.1.2</t>
  </si>
  <si>
    <t>1.3.2.2.1.3</t>
  </si>
  <si>
    <t>1.3.2.2.1.4</t>
  </si>
  <si>
    <t>1.3.2.2.2.1</t>
  </si>
  <si>
    <t>1.3.2.2.2.2</t>
  </si>
  <si>
    <t>1.3.2.3.2.12</t>
  </si>
  <si>
    <t>1.3.2.4.1.2</t>
  </si>
  <si>
    <t>1.3.2.4.1.4</t>
  </si>
  <si>
    <t>1.3.2.5.1.1</t>
  </si>
  <si>
    <t>1.3.2.5.1.2</t>
  </si>
  <si>
    <t>1.3.2.5.1.3</t>
  </si>
  <si>
    <t>1.3.2.5.1.5</t>
  </si>
  <si>
    <t>1.3.2.5.2.1</t>
  </si>
  <si>
    <t>1.3.2.5.2.2</t>
  </si>
  <si>
    <t>1.3.2.5.2.4</t>
  </si>
  <si>
    <t>1.3.2.5.2.5</t>
  </si>
  <si>
    <t>1.3.2.5.2.6</t>
  </si>
  <si>
    <t>1.3.2.5.2.7</t>
  </si>
  <si>
    <t>1.3.2.5.3.1</t>
  </si>
  <si>
    <t>1.3.2.5.3.2</t>
  </si>
  <si>
    <t>1.3.2.5.3.3</t>
  </si>
  <si>
    <t>1.3.2.5.3.4</t>
  </si>
  <si>
    <t>1.3.2.5.3.5</t>
  </si>
  <si>
    <t>1.3.2.5.3.6</t>
  </si>
  <si>
    <t>1.3.2.6.1.1</t>
  </si>
  <si>
    <t>1.3.2.6.1.5</t>
  </si>
  <si>
    <t>1.3.2.6.2.1</t>
  </si>
  <si>
    <t>1.3.2.6.2.2</t>
  </si>
  <si>
    <t>1.3.2.6.3.15</t>
  </si>
  <si>
    <t>1.3.2.6.3.47</t>
  </si>
  <si>
    <t>1.3.2.7.1.12</t>
  </si>
  <si>
    <t>1.3.2.8.1.17</t>
  </si>
  <si>
    <t>1.3.2.9.2.1</t>
  </si>
  <si>
    <t>1.3.2.9.2.2</t>
  </si>
  <si>
    <t>1.3.2.10.1.1</t>
  </si>
  <si>
    <t>1.3.2.10.2.1</t>
  </si>
  <si>
    <t>1.3.2.10.2.2</t>
  </si>
  <si>
    <t>1.3.2.10.2.5</t>
  </si>
  <si>
    <t>1.3.2.19.1.2</t>
  </si>
  <si>
    <t>1.3.2.19.1.6</t>
  </si>
  <si>
    <t>1.3.3.1.1.1</t>
  </si>
  <si>
    <t>1.3.3.1.1.2</t>
  </si>
  <si>
    <t>1.3.3.1.1.3</t>
  </si>
  <si>
    <t>1.3.3.1.1.4</t>
  </si>
  <si>
    <t>1.3.3.1.1.8</t>
  </si>
  <si>
    <t>1.3.3.1.1.9</t>
  </si>
  <si>
    <t>1.3.3.1.1.13</t>
  </si>
  <si>
    <t>1.3.3.1.1.14</t>
  </si>
  <si>
    <t>1.3.3.1.1.30</t>
  </si>
  <si>
    <t>1.3.3.1.2.1</t>
  </si>
  <si>
    <t>1.3.3.1.2.3</t>
  </si>
  <si>
    <t>1.3.3.2.1.2</t>
  </si>
  <si>
    <t>1.3.4.1.1.9</t>
  </si>
  <si>
    <t>1.3.4.3.2.1</t>
  </si>
  <si>
    <t>1.3.4.3.7.1</t>
  </si>
  <si>
    <t>1.3.4.4.1.2</t>
  </si>
  <si>
    <t>1.3.5.1.1.1</t>
  </si>
  <si>
    <t>1.3.5.1.1.2</t>
  </si>
  <si>
    <t>1.3.5.1.1.3</t>
  </si>
  <si>
    <t>1.3.5.1.1.4</t>
  </si>
  <si>
    <t>1.3.5.1.1.5</t>
  </si>
  <si>
    <t>1.3.5.1.1.6</t>
  </si>
  <si>
    <t>1.3.5.1.1.7</t>
  </si>
  <si>
    <t>1.3.5.1.1.8</t>
  </si>
  <si>
    <t>1.3.5.1.1.9</t>
  </si>
  <si>
    <t>1.3.5.2.2.2</t>
  </si>
  <si>
    <t>1.3.5.5.1.1</t>
  </si>
  <si>
    <t>PERALATAN DAN MESIN</t>
  </si>
  <si>
    <t>ALAT PENGOLAHAN AIR KOTOR</t>
  </si>
  <si>
    <t>KENDARAAN DINAS BERMOTOR PERORANGAN</t>
  </si>
  <si>
    <t>KENDARAAN BERMOTOR PENUMPANG</t>
  </si>
  <si>
    <t>KENDARAAN BERMOTOR ANGKUTAN BARANG</t>
  </si>
  <si>
    <t>KENDARAAN BERMOTOR BERODA DUA</t>
  </si>
  <si>
    <t>KENDARAAN TAK BERMOTOR ANGKUTAN BARANG</t>
  </si>
  <si>
    <t>KENDARAAN TAK BERMOTOR PENUMPANG</t>
  </si>
  <si>
    <t>PERALATAN BENGKEL KHUSUS PELADAM</t>
  </si>
  <si>
    <t>ALAT PEMELIHARAAN TANAMAN/IKAN/TERNAK</t>
  </si>
  <si>
    <t>ALAT PENYIMPAN HASIL PERCOBAAN PERTANIAN</t>
  </si>
  <si>
    <t>MESIN KETIK</t>
  </si>
  <si>
    <t>MESIN HITUNG/MESIN JUMLAH</t>
  </si>
  <si>
    <t>ALAT REPRODUKSI (PENGGANDAAN)</t>
  </si>
  <si>
    <t>ALAT KANTOR LAINNYA</t>
  </si>
  <si>
    <t>MEUBELAIR</t>
  </si>
  <si>
    <t>ALAT PENGUKUR WAKTU</t>
  </si>
  <si>
    <t>ALAT PENDINGIN</t>
  </si>
  <si>
    <t>ALAT DAPUR</t>
  </si>
  <si>
    <t>ALAT RUMAH TANGGA LAINNYA (HOME USE)</t>
  </si>
  <si>
    <t>ALAT PEMADAM KEBAKARAN</t>
  </si>
  <si>
    <t>MEJA KERJA PEJABAT</t>
  </si>
  <si>
    <t>MEJA RAPAT PEJABAT</t>
  </si>
  <si>
    <t>KURSI KERJA PEJABAT</t>
  </si>
  <si>
    <t>KURSI RAPAT PEJABAT</t>
  </si>
  <si>
    <t>KURSI HADAP DEPAN MEJA KERJA PEJABAT</t>
  </si>
  <si>
    <t>KURSI TAMU DI RUANGAN PEJABAT</t>
  </si>
  <si>
    <t>PERALATAN STUDIO AUDIO</t>
  </si>
  <si>
    <t>PERALATAN STUDIO PEMETAAN/PERALATAN UKUR TANAH</t>
  </si>
  <si>
    <t>ALAT KOMUNIKASI TELEPHONE</t>
  </si>
  <si>
    <t>ALAT KOMUNIKASI RADIO SSB</t>
  </si>
  <si>
    <t>PERALATAN MICROWAVE F P U</t>
  </si>
  <si>
    <t>SUMBER TENAGA</t>
  </si>
  <si>
    <t>ALAT KESEHATAN REHABILITASI MEDIS</t>
  </si>
  <si>
    <t>ALAT LABORATORIUM FILM</t>
  </si>
  <si>
    <t>ALAT KEAMANAN</t>
  </si>
  <si>
    <t>NON SENJATA API</t>
  </si>
  <si>
    <t>KOMPUTER JARINGAN</t>
  </si>
  <si>
    <t>PERALATAN MAINFRAME</t>
  </si>
  <si>
    <t>PERALATAN MINI KOMPUTER</t>
  </si>
  <si>
    <t>PERALATAN KOMPUTER LAINNYA</t>
  </si>
  <si>
    <t>PERALATAN PERMAINAN</t>
  </si>
  <si>
    <t>PERALATAN OLAH RAGA LAINNYA</t>
  </si>
  <si>
    <t>GEDUNG DAN BANGUNAN</t>
  </si>
  <si>
    <t>BANGUNAN GEDUNG KANTOR</t>
  </si>
  <si>
    <t>BANGUNAN GUDANG</t>
  </si>
  <si>
    <t>BANGUNAN GEDUNG UNTUK BENGKEL/HANGGAR</t>
  </si>
  <si>
    <t>BANGUNAN GEDUNG INSTALASI</t>
  </si>
  <si>
    <t>BANGUNAN GEDUNG TEMPAT IBADAH</t>
  </si>
  <si>
    <t>BANGUNAN GEDUNG TEMPAT PERTEMUAN</t>
  </si>
  <si>
    <t>BANGUNAN GEDUNG UNTUK POS JAGA</t>
  </si>
  <si>
    <t>BANGUNAN GEDUNG GARASI/POOL</t>
  </si>
  <si>
    <t>BANGUNAN GEDUNG TEMPAT KERJA LAINNYA</t>
  </si>
  <si>
    <t>RUMAH NEGARA GOLONGAN I</t>
  </si>
  <si>
    <t>RUMAH NEGARA GOLONGAN III</t>
  </si>
  <si>
    <t>TUGU</t>
  </si>
  <si>
    <t>JALAN, JARINGAN DAN IRIGASI</t>
  </si>
  <si>
    <t>JALAN KHUSUS</t>
  </si>
  <si>
    <t>INSTALASI AIR BUANGAN DOMESTIK</t>
  </si>
  <si>
    <t>INSTALASI PERTAHANAN DI DARAT</t>
  </si>
  <si>
    <t>JARINGAN INDUK DISTRIBUSI</t>
  </si>
  <si>
    <t>ASET TETAP LAINNYA</t>
  </si>
  <si>
    <t>BUKU UMUM</t>
  </si>
  <si>
    <t>BUKU FILSAFAT</t>
  </si>
  <si>
    <t>BUKU AGAMA</t>
  </si>
  <si>
    <t>BUKU ILMU SOSIAL</t>
  </si>
  <si>
    <t>BUKU ILMU BAHASA</t>
  </si>
  <si>
    <t>BUKU MATEMATIKA DAN PENGETAHUAN ALAM</t>
  </si>
  <si>
    <t>BUKU ILMU PENGETAHUAN PRAKTIS</t>
  </si>
  <si>
    <t>BUKU ARSITEKTUR, KESENIAN, OLAH RAGA</t>
  </si>
  <si>
    <t>BUKU GEOGRAFI, BIOGRAFI, SEJARAH</t>
  </si>
  <si>
    <t>MAKET, MINIATUR, REPLIKA, FOTO DOKUMEN DAN BENDA BERSEJARAH</t>
  </si>
  <si>
    <t>Koreksi susut smt I</t>
  </si>
  <si>
    <t>Koreksi Susut SMT I 2021</t>
  </si>
  <si>
    <t>Belanja Barang Jasa</t>
  </si>
  <si>
    <t>Tabung Pemadam Kebakaran</t>
  </si>
  <si>
    <t>Alat Pemadam/Portable</t>
  </si>
  <si>
    <t>1.3.2.5.2.7.1</t>
  </si>
  <si>
    <t>4.02.01.1.07.06</t>
  </si>
  <si>
    <t>Belanja Tabung Gas Pemadam</t>
  </si>
  <si>
    <t>Bagian Umum</t>
  </si>
  <si>
    <t>buah</t>
  </si>
  <si>
    <t>1147/UM/SET.DPRD/2021 14 SEPTEMBER 2021</t>
  </si>
  <si>
    <t>CV. CAHAYA ARASY</t>
  </si>
  <si>
    <t>NILAI KWITANSI : 9.500.000,- DRY CHEMICAL POWDER, WARNA MERAH, ISI 43 K</t>
  </si>
  <si>
    <t>belanja barang jasa</t>
  </si>
  <si>
    <t>17-9-2021</t>
  </si>
  <si>
    <t>1147/UM.SET.DPRD/2021</t>
  </si>
  <si>
    <t xml:space="preserve">PERALATAN JARINGAN </t>
  </si>
  <si>
    <t>1.3.2.10.2.4</t>
  </si>
  <si>
    <t>ELECTRIC GENERATING SET</t>
  </si>
  <si>
    <t>1.3.2.1.3.4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</si>
</sst>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_);_(* \(#,##0.00\);_(* &quot;-&quot;_);_(@_)"/>
    <numFmt numFmtId="168" formatCode="[$-421]dd\ mmmm\ yyyy;@"/>
    <numFmt numFmtId="169" formatCode="_(* #,##0_);_(* \(#,##0\);_(* &quot;-&quot;??_);_(@_)"/>
    <numFmt numFmtId="170" formatCode="#"/>
    <numFmt numFmtId="171" formatCode="_-* #,##0.00_-;\-* #,##0.00_-;_-* &quot;-&quot;_-;_-@_-"/>
  </numFmts>
  <fonts count="93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4"/>
      <color theme="1"/>
      <name val="Times New Roman"/>
      <family val="1"/>
    </font>
    <font>
      <b/>
      <sz val="7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6"/>
      <color rgb="FF000000"/>
      <name val="Times New Roman"/>
      <family val="1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rgb="FFFF000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Tohama"/>
      <charset val="1"/>
    </font>
    <font>
      <b/>
      <i/>
      <sz val="9"/>
      <color theme="1"/>
      <name val="Tohama"/>
      <charset val="1"/>
    </font>
    <font>
      <sz val="9"/>
      <color theme="1"/>
      <name val="Tohama"/>
      <charset val="1"/>
    </font>
    <font>
      <b/>
      <i/>
      <sz val="9"/>
      <color rgb="FFFF0000"/>
      <name val="Tohama"/>
      <charset val="1"/>
    </font>
    <font>
      <sz val="9"/>
      <color rgb="FFFF0000"/>
      <name val="Tohama"/>
      <charset val="1"/>
    </font>
    <font>
      <sz val="9"/>
      <name val="Tohama"/>
      <charset val="1"/>
    </font>
    <font>
      <sz val="9"/>
      <color indexed="8"/>
      <name val="Tohama"/>
      <charset val="1"/>
    </font>
    <font>
      <b/>
      <u/>
      <sz val="9"/>
      <color theme="1"/>
      <name val="Tohama"/>
      <charset val="1"/>
    </font>
    <font>
      <sz val="9"/>
      <name val="Arial"/>
      <family val="2"/>
    </font>
    <font>
      <sz val="8"/>
      <color rgb="FFFF0000"/>
      <name val="Arial"/>
      <family val="2"/>
    </font>
    <font>
      <sz val="7"/>
      <color indexed="8"/>
      <name val="Tahoma"/>
      <family val="2"/>
    </font>
    <font>
      <sz val="6"/>
      <color indexed="8"/>
      <name val="Tahoma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7"/>
      <color indexed="8"/>
      <name val="Tahoma"/>
      <family val="2"/>
    </font>
    <font>
      <sz val="8"/>
      <color indexed="8"/>
      <name val="Tahoma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9"/>
      <name val="Calibri"/>
      <family val="2"/>
      <scheme val="minor"/>
    </font>
    <font>
      <b/>
      <sz val="10"/>
      <color theme="1"/>
      <name val="Tohama"/>
      <charset val="1"/>
    </font>
    <font>
      <sz val="10"/>
      <color theme="1"/>
      <name val="Tohama"/>
      <charset val="1"/>
    </font>
    <font>
      <sz val="8"/>
      <name val="Tahoma"/>
      <family val="2"/>
    </font>
    <font>
      <sz val="10"/>
      <name val="Tohama"/>
      <charset val="1"/>
    </font>
    <font>
      <sz val="10"/>
      <color rgb="FFFF0000"/>
      <name val="Tohama"/>
      <charset val="1"/>
    </font>
    <font>
      <sz val="10"/>
      <color rgb="FF000000"/>
      <name val="Arial"/>
      <family val="2"/>
    </font>
    <font>
      <b/>
      <sz val="10"/>
      <color theme="1"/>
      <name val="Tohama"/>
    </font>
    <font>
      <b/>
      <sz val="9"/>
      <color rgb="FFFF0000"/>
      <name val="Tohama"/>
      <charset val="1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6" fillId="0" borderId="0"/>
    <xf numFmtId="164" fontId="40" fillId="0" borderId="0" applyFont="0" applyFill="0" applyBorder="0" applyAlignment="0" applyProtection="0"/>
    <xf numFmtId="0" fontId="40" fillId="0" borderId="0">
      <alignment vertical="top"/>
    </xf>
    <xf numFmtId="41" fontId="40" fillId="0" borderId="0" applyFont="0" applyFill="0" applyBorder="0" applyAlignment="0" applyProtection="0">
      <alignment vertical="top"/>
    </xf>
    <xf numFmtId="0" fontId="91" fillId="15" borderId="0" applyNumberFormat="0" applyBorder="0" applyAlignment="0" applyProtection="0"/>
  </cellStyleXfs>
  <cellXfs count="105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/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0" xfId="0" applyFont="1" applyBorder="1" applyAlignment="1"/>
    <xf numFmtId="0" fontId="10" fillId="0" borderId="0" xfId="0" applyFont="1" applyBorder="1" applyAlignment="1">
      <alignment horizontal="center" vertical="top"/>
    </xf>
    <xf numFmtId="0" fontId="6" fillId="0" borderId="0" xfId="0" applyFont="1"/>
    <xf numFmtId="164" fontId="0" fillId="0" borderId="0" xfId="0" applyNumberFormat="1" applyBorder="1" applyAlignment="1"/>
    <xf numFmtId="167" fontId="0" fillId="0" borderId="0" xfId="0" applyNumberForma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16" fillId="0" borderId="0" xfId="0" applyFont="1" applyBorder="1"/>
    <xf numFmtId="0" fontId="15" fillId="0" borderId="0" xfId="0" applyFont="1" applyBorder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166" fontId="0" fillId="0" borderId="0" xfId="0" applyNumberFormat="1"/>
    <xf numFmtId="167" fontId="12" fillId="0" borderId="0" xfId="0" applyNumberFormat="1" applyFont="1"/>
    <xf numFmtId="167" fontId="10" fillId="0" borderId="0" xfId="0" applyNumberFormat="1" applyFont="1" applyBorder="1" applyAlignment="1">
      <alignment vertical="top"/>
    </xf>
    <xf numFmtId="167" fontId="10" fillId="0" borderId="0" xfId="2" applyNumberFormat="1" applyFont="1" applyBorder="1" applyAlignment="1">
      <alignment vertical="top"/>
    </xf>
    <xf numFmtId="167" fontId="15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top"/>
    </xf>
    <xf numFmtId="167" fontId="13" fillId="0" borderId="0" xfId="0" applyNumberFormat="1" applyFont="1" applyBorder="1" applyAlignment="1">
      <alignment horizontal="center" vertical="top"/>
    </xf>
    <xf numFmtId="167" fontId="16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vertical="top"/>
    </xf>
    <xf numFmtId="0" fontId="10" fillId="0" borderId="29" xfId="0" applyFont="1" applyBorder="1" applyAlignment="1">
      <alignment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 readingOrder="2"/>
    </xf>
    <xf numFmtId="0" fontId="25" fillId="0" borderId="0" xfId="0" applyFont="1" applyAlignment="1"/>
    <xf numFmtId="0" fontId="26" fillId="0" borderId="0" xfId="0" applyFont="1"/>
    <xf numFmtId="0" fontId="20" fillId="0" borderId="0" xfId="0" applyFont="1"/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justify"/>
    </xf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/>
    <xf numFmtId="0" fontId="10" fillId="0" borderId="27" xfId="0" applyNumberFormat="1" applyFont="1" applyBorder="1" applyAlignment="1">
      <alignment horizontal="center" vertical="center"/>
    </xf>
    <xf numFmtId="166" fontId="5" fillId="0" borderId="0" xfId="1" applyFont="1" applyBorder="1" applyAlignment="1"/>
    <xf numFmtId="166" fontId="5" fillId="0" borderId="0" xfId="1" applyFont="1"/>
    <xf numFmtId="0" fontId="13" fillId="0" borderId="28" xfId="0" applyFont="1" applyBorder="1" applyAlignment="1">
      <alignment horizontal="justify" vertical="center"/>
    </xf>
    <xf numFmtId="0" fontId="13" fillId="0" borderId="30" xfId="0" applyFont="1" applyBorder="1" applyAlignment="1">
      <alignment horizontal="center" vertical="center"/>
    </xf>
    <xf numFmtId="167" fontId="13" fillId="0" borderId="3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justify" vertical="center"/>
    </xf>
    <xf numFmtId="0" fontId="3" fillId="0" borderId="27" xfId="0" applyFont="1" applyBorder="1" applyAlignment="1">
      <alignment horizontal="center" vertical="center"/>
    </xf>
    <xf numFmtId="166" fontId="3" fillId="0" borderId="27" xfId="1" applyFont="1" applyBorder="1" applyAlignment="1">
      <alignment horizontal="center" vertical="center"/>
    </xf>
    <xf numFmtId="167" fontId="13" fillId="0" borderId="30" xfId="2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0" fillId="0" borderId="27" xfId="1" applyFont="1" applyBorder="1" applyAlignment="1">
      <alignment horizontal="center" vertical="center"/>
    </xf>
    <xf numFmtId="167" fontId="10" fillId="0" borderId="27" xfId="2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67" fontId="13" fillId="0" borderId="28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0" xfId="0" applyFont="1"/>
    <xf numFmtId="169" fontId="5" fillId="0" borderId="0" xfId="1" applyNumberFormat="1" applyFont="1" applyBorder="1" applyAlignment="1"/>
    <xf numFmtId="169" fontId="3" fillId="0" borderId="27" xfId="1" applyNumberFormat="1" applyFont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167" fontId="0" fillId="0" borderId="28" xfId="0" applyNumberFormat="1" applyBorder="1"/>
    <xf numFmtId="167" fontId="20" fillId="2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0" fillId="0" borderId="0" xfId="0" applyFont="1" applyAlignment="1"/>
    <xf numFmtId="0" fontId="20" fillId="0" borderId="0" xfId="0" applyFont="1" applyAlignment="1">
      <alignment horizontal="center" vertical="top"/>
    </xf>
    <xf numFmtId="0" fontId="0" fillId="0" borderId="27" xfId="0" applyBorder="1" applyAlignment="1">
      <alignment horizontal="center" vertical="center"/>
    </xf>
    <xf numFmtId="0" fontId="30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 readingOrder="2"/>
    </xf>
    <xf numFmtId="0" fontId="13" fillId="0" borderId="0" xfId="0" applyFont="1" applyAlignment="1">
      <alignment horizontal="center" readingOrder="2"/>
    </xf>
    <xf numFmtId="0" fontId="32" fillId="0" borderId="0" xfId="0" applyFont="1" applyAlignment="1">
      <alignment horizontal="center" readingOrder="2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0" xfId="1" applyNumberFormat="1" applyFont="1" applyFill="1"/>
    <xf numFmtId="0" fontId="33" fillId="0" borderId="0" xfId="0" applyNumberFormat="1" applyFont="1" applyFill="1"/>
    <xf numFmtId="0" fontId="34" fillId="0" borderId="0" xfId="0" applyNumberFormat="1" applyFont="1" applyFill="1"/>
    <xf numFmtId="0" fontId="35" fillId="0" borderId="0" xfId="0" applyNumberFormat="1" applyFont="1" applyFill="1"/>
    <xf numFmtId="0" fontId="29" fillId="0" borderId="0" xfId="0" applyFont="1" applyAlignment="1">
      <alignment vertical="top"/>
    </xf>
    <xf numFmtId="0" fontId="3" fillId="0" borderId="0" xfId="3" applyFont="1" applyFill="1" applyAlignment="1"/>
    <xf numFmtId="0" fontId="23" fillId="0" borderId="0" xfId="0" applyFont="1"/>
    <xf numFmtId="0" fontId="23" fillId="3" borderId="0" xfId="0" applyFont="1" applyFill="1"/>
    <xf numFmtId="0" fontId="3" fillId="0" borderId="0" xfId="3" applyFont="1" applyFill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4" fillId="0" borderId="0" xfId="0" applyNumberFormat="1" applyFont="1" applyFill="1" applyAlignment="1">
      <alignment vertical="center" wrapText="1"/>
    </xf>
    <xf numFmtId="0" fontId="3" fillId="0" borderId="0" xfId="1" applyNumberFormat="1" applyFont="1" applyFill="1"/>
    <xf numFmtId="0" fontId="3" fillId="0" borderId="0" xfId="0" applyNumberFormat="1" applyFont="1" applyFill="1"/>
    <xf numFmtId="0" fontId="3" fillId="0" borderId="0" xfId="1" applyNumberFormat="1" applyFont="1" applyFill="1" applyAlignment="1">
      <alignment horizontal="center"/>
    </xf>
    <xf numFmtId="0" fontId="27" fillId="0" borderId="0" xfId="0" applyFont="1"/>
    <xf numFmtId="0" fontId="38" fillId="0" borderId="0" xfId="0" applyNumberFormat="1" applyFont="1" applyFill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3" fillId="0" borderId="27" xfId="1" applyFont="1" applyBorder="1" applyAlignment="1">
      <alignment horizontal="right" vertical="center"/>
    </xf>
    <xf numFmtId="166" fontId="10" fillId="0" borderId="27" xfId="1" applyFont="1" applyBorder="1" applyAlignment="1">
      <alignment horizontal="right" vertical="center"/>
    </xf>
    <xf numFmtId="166" fontId="10" fillId="0" borderId="28" xfId="1" applyFont="1" applyBorder="1" applyAlignment="1">
      <alignment horizontal="right" vertical="center"/>
    </xf>
    <xf numFmtId="164" fontId="3" fillId="0" borderId="27" xfId="0" applyNumberFormat="1" applyFont="1" applyBorder="1" applyAlignment="1">
      <alignment horizontal="center" vertical="center"/>
    </xf>
    <xf numFmtId="0" fontId="23" fillId="0" borderId="0" xfId="0" applyFont="1" applyAlignment="1"/>
    <xf numFmtId="0" fontId="18" fillId="0" borderId="0" xfId="0" applyFont="1" applyAlignment="1">
      <alignment horizontal="center" vertical="top"/>
    </xf>
    <xf numFmtId="164" fontId="0" fillId="0" borderId="0" xfId="2" applyFont="1"/>
    <xf numFmtId="0" fontId="0" fillId="0" borderId="0" xfId="0" applyAlignment="1">
      <alignment vertical="top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Border="1" applyAlignment="1"/>
    <xf numFmtId="0" fontId="15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Border="1" applyAlignment="1">
      <alignment horizontal="center" wrapText="1"/>
    </xf>
    <xf numFmtId="0" fontId="43" fillId="2" borderId="2" xfId="0" applyFont="1" applyFill="1" applyBorder="1" applyAlignment="1">
      <alignment horizontal="center" vertical="center"/>
    </xf>
    <xf numFmtId="0" fontId="42" fillId="2" borderId="43" xfId="0" applyFont="1" applyFill="1" applyBorder="1" applyAlignment="1">
      <alignment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164" fontId="0" fillId="0" borderId="0" xfId="2" applyFont="1" applyAlignment="1">
      <alignment vertical="top"/>
    </xf>
    <xf numFmtId="167" fontId="0" fillId="0" borderId="0" xfId="2" applyNumberFormat="1" applyFont="1"/>
    <xf numFmtId="167" fontId="0" fillId="0" borderId="0" xfId="2" applyNumberFormat="1" applyFont="1" applyAlignment="1">
      <alignment vertical="top"/>
    </xf>
    <xf numFmtId="0" fontId="28" fillId="2" borderId="0" xfId="0" applyFont="1" applyFill="1"/>
    <xf numFmtId="0" fontId="20" fillId="2" borderId="2" xfId="0" applyFont="1" applyFill="1" applyBorder="1"/>
    <xf numFmtId="0" fontId="29" fillId="2" borderId="0" xfId="0" applyFont="1" applyFill="1"/>
    <xf numFmtId="0" fontId="2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39" fillId="2" borderId="0" xfId="0" applyFont="1" applyFill="1"/>
    <xf numFmtId="0" fontId="7" fillId="2" borderId="1" xfId="0" applyFont="1" applyFill="1" applyBorder="1"/>
    <xf numFmtId="0" fontId="20" fillId="2" borderId="1" xfId="0" applyFont="1" applyFill="1" applyBorder="1" applyAlignment="1">
      <alignment horizontal="left" vertical="center"/>
    </xf>
    <xf numFmtId="167" fontId="20" fillId="2" borderId="1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67" fontId="4" fillId="2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top" wrapText="1"/>
    </xf>
    <xf numFmtId="167" fontId="20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23" fillId="2" borderId="0" xfId="0" applyFont="1" applyFill="1" applyAlignment="1">
      <alignment vertical="top" wrapText="1"/>
    </xf>
    <xf numFmtId="0" fontId="37" fillId="2" borderId="0" xfId="0" applyFont="1" applyFill="1" applyAlignment="1">
      <alignment horizontal="center" vertical="top" wrapText="1"/>
    </xf>
    <xf numFmtId="0" fontId="23" fillId="2" borderId="0" xfId="0" applyFont="1" applyFill="1"/>
    <xf numFmtId="0" fontId="16" fillId="2" borderId="0" xfId="0" quotePrefix="1" applyFont="1" applyFill="1" applyAlignment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top" wrapText="1"/>
    </xf>
    <xf numFmtId="0" fontId="46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4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42" xfId="0" quotePrefix="1" applyFont="1" applyFill="1" applyBorder="1" applyAlignment="1">
      <alignment vertical="center"/>
    </xf>
    <xf numFmtId="0" fontId="40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 readingOrder="1"/>
    </xf>
    <xf numFmtId="166" fontId="42" fillId="2" borderId="2" xfId="1" applyFont="1" applyFill="1" applyBorder="1" applyAlignment="1">
      <alignment vertical="center"/>
    </xf>
    <xf numFmtId="166" fontId="41" fillId="2" borderId="2" xfId="1" applyFont="1" applyFill="1" applyBorder="1" applyAlignment="1">
      <alignment vertical="center"/>
    </xf>
    <xf numFmtId="0" fontId="42" fillId="2" borderId="2" xfId="0" applyFont="1" applyFill="1" applyBorder="1" applyAlignment="1">
      <alignment vertical="center" wrapText="1"/>
    </xf>
    <xf numFmtId="164" fontId="41" fillId="2" borderId="2" xfId="0" applyNumberFormat="1" applyFont="1" applyFill="1" applyBorder="1" applyAlignment="1">
      <alignment vertical="center"/>
    </xf>
    <xf numFmtId="164" fontId="42" fillId="2" borderId="2" xfId="0" applyNumberFormat="1" applyFont="1" applyFill="1" applyBorder="1" applyAlignment="1">
      <alignment vertical="center"/>
    </xf>
    <xf numFmtId="164" fontId="42" fillId="2" borderId="2" xfId="2" applyFont="1" applyFill="1" applyBorder="1" applyAlignment="1">
      <alignment vertical="center"/>
    </xf>
    <xf numFmtId="164" fontId="41" fillId="2" borderId="2" xfId="2" applyFont="1" applyFill="1" applyBorder="1" applyAlignment="1">
      <alignment vertical="center"/>
    </xf>
    <xf numFmtId="0" fontId="42" fillId="2" borderId="42" xfId="0" quotePrefix="1" applyFont="1" applyFill="1" applyBorder="1" applyAlignment="1">
      <alignment vertical="center"/>
    </xf>
    <xf numFmtId="166" fontId="42" fillId="2" borderId="2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0" fontId="41" fillId="2" borderId="42" xfId="0" applyFont="1" applyFill="1" applyBorder="1" applyAlignment="1">
      <alignment vertical="center"/>
    </xf>
    <xf numFmtId="0" fontId="41" fillId="2" borderId="2" xfId="0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center" vertical="center"/>
    </xf>
    <xf numFmtId="4" fontId="41" fillId="2" borderId="2" xfId="0" applyNumberFormat="1" applyFont="1" applyFill="1" applyBorder="1" applyAlignment="1">
      <alignment vertical="center"/>
    </xf>
    <xf numFmtId="0" fontId="42" fillId="2" borderId="43" xfId="0" applyFont="1" applyFill="1" applyBorder="1" applyAlignment="1">
      <alignment vertical="center" wrapText="1"/>
    </xf>
    <xf numFmtId="0" fontId="40" fillId="2" borderId="0" xfId="0" applyFont="1" applyFill="1" applyAlignment="1">
      <alignment horizontal="right" vertical="center"/>
    </xf>
    <xf numFmtId="0" fontId="40" fillId="2" borderId="0" xfId="0" applyFont="1" applyFill="1" applyAlignment="1">
      <alignment vertical="center"/>
    </xf>
    <xf numFmtId="0" fontId="42" fillId="2" borderId="0" xfId="0" applyFont="1" applyFill="1" applyBorder="1" applyAlignment="1">
      <alignment vertical="center"/>
    </xf>
    <xf numFmtId="1" fontId="40" fillId="2" borderId="0" xfId="0" applyNumberFormat="1" applyFont="1" applyFill="1" applyAlignment="1">
      <alignment horizontal="right" vertical="center"/>
    </xf>
    <xf numFmtId="37" fontId="40" fillId="2" borderId="0" xfId="0" applyNumberFormat="1" applyFont="1" applyFill="1" applyAlignment="1">
      <alignment vertical="center"/>
    </xf>
    <xf numFmtId="0" fontId="44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164" fontId="42" fillId="2" borderId="0" xfId="0" applyNumberFormat="1" applyFont="1" applyFill="1" applyAlignment="1">
      <alignment vertical="center"/>
    </xf>
    <xf numFmtId="0" fontId="41" fillId="2" borderId="43" xfId="0" applyFont="1" applyFill="1" applyBorder="1" applyAlignment="1">
      <alignment vertical="center"/>
    </xf>
    <xf numFmtId="164" fontId="41" fillId="2" borderId="0" xfId="0" applyNumberFormat="1" applyFont="1" applyFill="1" applyAlignment="1">
      <alignment vertical="center"/>
    </xf>
    <xf numFmtId="166" fontId="41" fillId="2" borderId="2" xfId="0" applyNumberFormat="1" applyFont="1" applyFill="1" applyBorder="1" applyAlignment="1">
      <alignment vertical="center"/>
    </xf>
    <xf numFmtId="0" fontId="0" fillId="2" borderId="58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59" xfId="0" applyFont="1" applyFill="1" applyBorder="1" applyAlignment="1">
      <alignment vertical="top" wrapText="1"/>
    </xf>
    <xf numFmtId="0" fontId="0" fillId="2" borderId="59" xfId="0" quotePrefix="1" applyFont="1" applyFill="1" applyBorder="1" applyAlignment="1">
      <alignment vertical="top" wrapText="1"/>
    </xf>
    <xf numFmtId="0" fontId="0" fillId="2" borderId="60" xfId="0" applyFont="1" applyFill="1" applyBorder="1" applyAlignment="1">
      <alignment vertical="top" wrapText="1"/>
    </xf>
    <xf numFmtId="0" fontId="48" fillId="2" borderId="45" xfId="0" applyFont="1" applyFill="1" applyBorder="1" applyAlignment="1">
      <alignment horizontal="center" vertical="top"/>
    </xf>
    <xf numFmtId="0" fontId="33" fillId="2" borderId="45" xfId="0" applyFont="1" applyFill="1" applyBorder="1" applyAlignment="1">
      <alignment vertical="top"/>
    </xf>
    <xf numFmtId="14" fontId="0" fillId="2" borderId="59" xfId="0" applyNumberFormat="1" applyFont="1" applyFill="1" applyBorder="1" applyAlignment="1">
      <alignment vertical="top" wrapText="1"/>
    </xf>
    <xf numFmtId="0" fontId="0" fillId="2" borderId="59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20" fontId="33" fillId="2" borderId="2" xfId="0" applyNumberFormat="1" applyFont="1" applyFill="1" applyBorder="1" applyAlignment="1">
      <alignment horizontal="center" vertical="top"/>
    </xf>
    <xf numFmtId="0" fontId="33" fillId="2" borderId="2" xfId="0" applyFont="1" applyFill="1" applyBorder="1" applyAlignment="1">
      <alignment vertical="top"/>
    </xf>
    <xf numFmtId="0" fontId="33" fillId="2" borderId="2" xfId="0" quotePrefix="1" applyFont="1" applyFill="1" applyBorder="1" applyAlignment="1">
      <alignment vertical="top" wrapText="1"/>
    </xf>
    <xf numFmtId="0" fontId="0" fillId="2" borderId="2" xfId="0" quotePrefix="1" applyFont="1" applyFill="1" applyBorder="1" applyAlignment="1">
      <alignment vertical="top" wrapText="1"/>
    </xf>
    <xf numFmtId="14" fontId="0" fillId="2" borderId="2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64" fontId="33" fillId="2" borderId="2" xfId="2" applyFont="1" applyFill="1" applyBorder="1" applyAlignment="1">
      <alignment vertical="top"/>
    </xf>
    <xf numFmtId="15" fontId="0" fillId="2" borderId="2" xfId="0" quotePrefix="1" applyNumberFormat="1" applyFont="1" applyFill="1" applyBorder="1" applyAlignment="1">
      <alignment vertical="top" wrapText="1"/>
    </xf>
    <xf numFmtId="0" fontId="38" fillId="2" borderId="2" xfId="0" applyFont="1" applyFill="1" applyBorder="1" applyAlignment="1">
      <alignment horizontal="center"/>
    </xf>
    <xf numFmtId="164" fontId="4" fillId="2" borderId="2" xfId="2" applyFont="1" applyFill="1" applyBorder="1" applyAlignment="1">
      <alignment horizontal="center" vertical="center"/>
    </xf>
    <xf numFmtId="167" fontId="4" fillId="2" borderId="3" xfId="2" applyNumberFormat="1" applyFont="1" applyFill="1" applyBorder="1" applyAlignment="1">
      <alignment horizontal="center" vertical="center"/>
    </xf>
    <xf numFmtId="167" fontId="38" fillId="2" borderId="1" xfId="2" applyNumberFormat="1" applyFont="1" applyFill="1" applyBorder="1" applyAlignment="1">
      <alignment horizontal="center" vertical="center"/>
    </xf>
    <xf numFmtId="167" fontId="4" fillId="2" borderId="4" xfId="2" applyNumberFormat="1" applyFont="1" applyFill="1" applyBorder="1" applyAlignment="1">
      <alignment horizontal="center" vertical="center"/>
    </xf>
    <xf numFmtId="0" fontId="0" fillId="2" borderId="2" xfId="0" quotePrefix="1" applyFont="1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33" fillId="2" borderId="2" xfId="0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vertical="top"/>
    </xf>
    <xf numFmtId="0" fontId="34" fillId="2" borderId="2" xfId="0" applyFont="1" applyFill="1" applyBorder="1" applyAlignment="1">
      <alignment vertical="top"/>
    </xf>
    <xf numFmtId="164" fontId="34" fillId="2" borderId="2" xfId="2" applyFont="1" applyFill="1" applyBorder="1" applyAlignment="1">
      <alignment vertical="top"/>
    </xf>
    <xf numFmtId="164" fontId="48" fillId="2" borderId="2" xfId="2" applyFont="1" applyFill="1" applyBorder="1" applyAlignment="1">
      <alignment vertical="top"/>
    </xf>
    <xf numFmtId="0" fontId="48" fillId="2" borderId="2" xfId="0" applyFont="1" applyFill="1" applyBorder="1" applyAlignment="1">
      <alignment horizontal="center" vertical="top"/>
    </xf>
    <xf numFmtId="14" fontId="0" fillId="2" borderId="2" xfId="0" quotePrefix="1" applyNumberFormat="1" applyFont="1" applyFill="1" applyBorder="1" applyAlignment="1">
      <alignment vertical="top" wrapText="1"/>
    </xf>
    <xf numFmtId="164" fontId="33" fillId="2" borderId="2" xfId="2" quotePrefix="1" applyFont="1" applyFill="1" applyBorder="1" applyAlignment="1">
      <alignment vertical="top"/>
    </xf>
    <xf numFmtId="164" fontId="0" fillId="2" borderId="2" xfId="0" applyNumberFormat="1" applyFont="1" applyFill="1" applyBorder="1" applyAlignment="1">
      <alignment vertical="top" wrapText="1"/>
    </xf>
    <xf numFmtId="164" fontId="33" fillId="2" borderId="4" xfId="2" quotePrefix="1" applyFont="1" applyFill="1" applyBorder="1" applyAlignment="1">
      <alignment vertical="top"/>
    </xf>
    <xf numFmtId="164" fontId="33" fillId="2" borderId="4" xfId="2" applyFont="1" applyFill="1" applyBorder="1" applyAlignment="1">
      <alignment vertical="top"/>
    </xf>
    <xf numFmtId="164" fontId="48" fillId="2" borderId="4" xfId="2" applyFont="1" applyFill="1" applyBorder="1" applyAlignment="1">
      <alignment vertical="top"/>
    </xf>
    <xf numFmtId="0" fontId="47" fillId="2" borderId="0" xfId="0" applyFont="1" applyFill="1" applyAlignment="1">
      <alignment vertical="center"/>
    </xf>
    <xf numFmtId="0" fontId="22" fillId="2" borderId="0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vertical="top"/>
    </xf>
    <xf numFmtId="168" fontId="22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vertical="top" wrapText="1"/>
    </xf>
    <xf numFmtId="164" fontId="22" fillId="2" borderId="0" xfId="2" applyFont="1" applyFill="1" applyBorder="1" applyAlignment="1">
      <alignment vertical="top" wrapText="1"/>
    </xf>
    <xf numFmtId="0" fontId="20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justify" vertical="top" wrapText="1"/>
    </xf>
    <xf numFmtId="0" fontId="22" fillId="2" borderId="0" xfId="0" applyFont="1" applyFill="1" applyAlignment="1">
      <alignment horizontal="justify"/>
    </xf>
    <xf numFmtId="0" fontId="20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top"/>
    </xf>
    <xf numFmtId="0" fontId="7" fillId="2" borderId="0" xfId="0" applyFont="1" applyFill="1"/>
    <xf numFmtId="164" fontId="7" fillId="2" borderId="0" xfId="2" applyFont="1" applyFill="1"/>
    <xf numFmtId="164" fontId="7" fillId="2" borderId="0" xfId="2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0" fillId="2" borderId="0" xfId="2" applyFont="1" applyFill="1" applyAlignment="1">
      <alignment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Border="1"/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164" fontId="7" fillId="2" borderId="0" xfId="2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22" fillId="2" borderId="0" xfId="0" applyFont="1" applyFill="1"/>
    <xf numFmtId="0" fontId="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3" fontId="6" fillId="2" borderId="0" xfId="0" applyNumberFormat="1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vertical="center" wrapText="1"/>
    </xf>
    <xf numFmtId="0" fontId="0" fillId="2" borderId="35" xfId="0" quotePrefix="1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55" xfId="0" applyFont="1" applyFill="1" applyBorder="1" applyAlignment="1">
      <alignment vertical="center" wrapText="1"/>
    </xf>
    <xf numFmtId="0" fontId="0" fillId="2" borderId="56" xfId="0" applyFont="1" applyFill="1" applyBorder="1" applyAlignment="1">
      <alignment vertical="center" wrapText="1"/>
    </xf>
    <xf numFmtId="0" fontId="0" fillId="2" borderId="57" xfId="0" applyFont="1" applyFill="1" applyBorder="1" applyAlignment="1">
      <alignment vertical="center" wrapText="1"/>
    </xf>
    <xf numFmtId="164" fontId="0" fillId="2" borderId="2" xfId="2" applyFont="1" applyFill="1" applyBorder="1" applyAlignment="1">
      <alignment vertical="top"/>
    </xf>
    <xf numFmtId="164" fontId="0" fillId="2" borderId="2" xfId="2" applyFont="1" applyFill="1" applyBorder="1" applyAlignment="1">
      <alignment vertical="top" wrapText="1"/>
    </xf>
    <xf numFmtId="15" fontId="0" fillId="2" borderId="2" xfId="0" quotePrefix="1" applyNumberFormat="1" applyFont="1" applyFill="1" applyBorder="1" applyAlignment="1">
      <alignment horizontal="center" vertical="top"/>
    </xf>
    <xf numFmtId="15" fontId="33" fillId="2" borderId="2" xfId="0" quotePrefix="1" applyNumberFormat="1" applyFont="1" applyFill="1" applyBorder="1" applyAlignment="1">
      <alignment horizontal="center" vertical="top"/>
    </xf>
    <xf numFmtId="0" fontId="33" fillId="2" borderId="2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left" vertical="top" wrapText="1"/>
    </xf>
    <xf numFmtId="15" fontId="33" fillId="2" borderId="2" xfId="0" applyNumberFormat="1" applyFont="1" applyFill="1" applyBorder="1" applyAlignment="1">
      <alignment horizontal="center" vertical="top"/>
    </xf>
    <xf numFmtId="15" fontId="0" fillId="2" borderId="2" xfId="0" applyNumberFormat="1" applyFont="1" applyFill="1" applyBorder="1" applyAlignment="1">
      <alignment horizontal="center" vertical="top"/>
    </xf>
    <xf numFmtId="164" fontId="0" fillId="2" borderId="59" xfId="2" applyFont="1" applyFill="1" applyBorder="1" applyAlignment="1">
      <alignment vertical="top"/>
    </xf>
    <xf numFmtId="0" fontId="0" fillId="2" borderId="36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0" fillId="2" borderId="38" xfId="0" applyFont="1" applyFill="1" applyBorder="1" applyAlignment="1">
      <alignment vertical="center" wrapText="1"/>
    </xf>
    <xf numFmtId="0" fontId="0" fillId="2" borderId="53" xfId="0" applyFont="1" applyFill="1" applyBorder="1" applyAlignment="1">
      <alignment horizontal="center" vertical="center" wrapText="1"/>
    </xf>
    <xf numFmtId="0" fontId="0" fillId="2" borderId="53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quotePrefix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quotePrefix="1" applyFont="1" applyFill="1" applyBorder="1" applyAlignment="1">
      <alignment vertical="center" wrapText="1"/>
    </xf>
    <xf numFmtId="0" fontId="0" fillId="2" borderId="0" xfId="0" quotePrefix="1" applyFont="1" applyFill="1" applyAlignment="1">
      <alignment vertical="center" wrapText="1"/>
    </xf>
    <xf numFmtId="0" fontId="0" fillId="2" borderId="0" xfId="0" quotePrefix="1" applyFont="1" applyFill="1" applyAlignment="1">
      <alignment horizontal="center" vertical="center" wrapText="1"/>
    </xf>
    <xf numFmtId="14" fontId="52" fillId="2" borderId="2" xfId="0" quotePrefix="1" applyNumberFormat="1" applyFont="1" applyFill="1" applyBorder="1" applyAlignment="1">
      <alignment horizontal="right" vertical="top"/>
    </xf>
    <xf numFmtId="14" fontId="52" fillId="2" borderId="43" xfId="0" applyNumberFormat="1" applyFont="1" applyFill="1" applyBorder="1" applyAlignment="1">
      <alignment horizontal="right" vertical="top"/>
    </xf>
    <xf numFmtId="0" fontId="52" fillId="2" borderId="0" xfId="0" applyFont="1" applyFill="1" applyAlignment="1">
      <alignment vertical="top" wrapText="1" readingOrder="1"/>
    </xf>
    <xf numFmtId="14" fontId="52" fillId="2" borderId="0" xfId="0" applyNumberFormat="1" applyFont="1" applyFill="1" applyAlignment="1">
      <alignment vertical="top"/>
    </xf>
    <xf numFmtId="0" fontId="52" fillId="2" borderId="2" xfId="0" applyFont="1" applyFill="1" applyBorder="1" applyAlignment="1">
      <alignment vertical="top" wrapText="1" readingOrder="1"/>
    </xf>
    <xf numFmtId="14" fontId="52" fillId="2" borderId="2" xfId="0" applyNumberFormat="1" applyFont="1" applyFill="1" applyBorder="1" applyAlignment="1">
      <alignment vertical="top"/>
    </xf>
    <xf numFmtId="20" fontId="34" fillId="2" borderId="2" xfId="0" quotePrefix="1" applyNumberFormat="1" applyFont="1" applyFill="1" applyBorder="1" applyAlignment="1">
      <alignment horizontal="center" vertical="top"/>
    </xf>
    <xf numFmtId="0" fontId="34" fillId="2" borderId="2" xfId="0" applyFont="1" applyFill="1" applyBorder="1" applyAlignment="1">
      <alignment vertical="top" wrapText="1"/>
    </xf>
    <xf numFmtId="15" fontId="34" fillId="2" borderId="2" xfId="0" quotePrefix="1" applyNumberFormat="1" applyFont="1" applyFill="1" applyBorder="1" applyAlignment="1">
      <alignment horizontal="center" vertical="top"/>
    </xf>
    <xf numFmtId="0" fontId="34" fillId="2" borderId="2" xfId="0" quotePrefix="1" applyFont="1" applyFill="1" applyBorder="1" applyAlignment="1">
      <alignment horizontal="center" vertical="top"/>
    </xf>
    <xf numFmtId="3" fontId="34" fillId="2" borderId="2" xfId="0" applyNumberFormat="1" applyFont="1" applyFill="1" applyBorder="1" applyAlignment="1">
      <alignment vertical="top"/>
    </xf>
    <xf numFmtId="164" fontId="48" fillId="2" borderId="2" xfId="2" applyFont="1" applyFill="1" applyBorder="1" applyAlignment="1">
      <alignment vertical="top" wrapText="1"/>
    </xf>
    <xf numFmtId="164" fontId="48" fillId="2" borderId="2" xfId="0" applyNumberFormat="1" applyFont="1" applyFill="1" applyBorder="1" applyAlignment="1">
      <alignment vertical="top" wrapText="1"/>
    </xf>
    <xf numFmtId="3" fontId="42" fillId="2" borderId="2" xfId="0" applyNumberFormat="1" applyFont="1" applyFill="1" applyBorder="1" applyAlignment="1">
      <alignment vertical="center"/>
    </xf>
    <xf numFmtId="3" fontId="42" fillId="2" borderId="2" xfId="2" applyNumberFormat="1" applyFont="1" applyFill="1" applyBorder="1" applyAlignment="1">
      <alignment vertical="center"/>
    </xf>
    <xf numFmtId="164" fontId="42" fillId="2" borderId="2" xfId="2" applyNumberFormat="1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43" fillId="2" borderId="42" xfId="0" applyFont="1" applyFill="1" applyBorder="1" applyAlignment="1">
      <alignment vertical="center"/>
    </xf>
    <xf numFmtId="0" fontId="61" fillId="0" borderId="5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/>
    </xf>
    <xf numFmtId="0" fontId="62" fillId="0" borderId="12" xfId="0" applyFont="1" applyBorder="1" applyAlignment="1"/>
    <xf numFmtId="0" fontId="63" fillId="0" borderId="10" xfId="0" applyFont="1" applyBorder="1"/>
    <xf numFmtId="0" fontId="63" fillId="0" borderId="10" xfId="0" applyFont="1" applyBorder="1" applyAlignment="1">
      <alignment horizontal="center"/>
    </xf>
    <xf numFmtId="0" fontId="63" fillId="0" borderId="13" xfId="0" applyFont="1" applyBorder="1"/>
    <xf numFmtId="0" fontId="62" fillId="0" borderId="46" xfId="0" applyFont="1" applyBorder="1" applyAlignment="1">
      <alignment horizontal="center"/>
    </xf>
    <xf numFmtId="0" fontId="61" fillId="0" borderId="48" xfId="0" applyFont="1" applyBorder="1" applyAlignment="1"/>
    <xf numFmtId="0" fontId="61" fillId="0" borderId="47" xfId="0" applyFont="1" applyBorder="1" applyAlignment="1"/>
    <xf numFmtId="0" fontId="62" fillId="0" borderId="47" xfId="0" applyFont="1" applyBorder="1" applyAlignment="1"/>
    <xf numFmtId="0" fontId="63" fillId="0" borderId="45" xfId="0" applyFont="1" applyBorder="1" applyAlignment="1">
      <alignment horizontal="center"/>
    </xf>
    <xf numFmtId="0" fontId="63" fillId="0" borderId="45" xfId="0" applyFont="1" applyBorder="1" applyAlignment="1"/>
    <xf numFmtId="0" fontId="63" fillId="0" borderId="14" xfId="0" applyFont="1" applyBorder="1" applyAlignment="1">
      <alignment horizontal="center"/>
    </xf>
    <xf numFmtId="0" fontId="61" fillId="0" borderId="48" xfId="0" quotePrefix="1" applyFont="1" applyBorder="1" applyAlignment="1">
      <alignment horizontal="center"/>
    </xf>
    <xf numFmtId="0" fontId="61" fillId="0" borderId="47" xfId="0" applyFont="1" applyBorder="1" applyAlignment="1">
      <alignment horizontal="left"/>
    </xf>
    <xf numFmtId="0" fontId="62" fillId="0" borderId="48" xfId="0" applyFont="1" applyBorder="1" applyAlignment="1">
      <alignment horizontal="center"/>
    </xf>
    <xf numFmtId="0" fontId="63" fillId="0" borderId="47" xfId="0" quotePrefix="1" applyFont="1" applyBorder="1" applyAlignment="1">
      <alignment horizontal="left"/>
    </xf>
    <xf numFmtId="0" fontId="63" fillId="0" borderId="45" xfId="0" applyFont="1" applyFill="1" applyBorder="1" applyAlignment="1">
      <alignment horizontal="center" vertical="center"/>
    </xf>
    <xf numFmtId="0" fontId="63" fillId="0" borderId="45" xfId="0" applyFont="1" applyFill="1" applyBorder="1" applyAlignment="1">
      <alignment vertical="top"/>
    </xf>
    <xf numFmtId="0" fontId="63" fillId="0" borderId="14" xfId="0" applyFont="1" applyFill="1" applyBorder="1" applyAlignment="1">
      <alignment vertical="top"/>
    </xf>
    <xf numFmtId="0" fontId="65" fillId="2" borderId="47" xfId="0" quotePrefix="1" applyFont="1" applyFill="1" applyBorder="1" applyAlignment="1">
      <alignment horizontal="left" vertical="top"/>
    </xf>
    <xf numFmtId="0" fontId="65" fillId="2" borderId="45" xfId="0" applyFont="1" applyFill="1" applyBorder="1" applyAlignment="1">
      <alignment vertical="top"/>
    </xf>
    <xf numFmtId="166" fontId="65" fillId="2" borderId="45" xfId="1" applyFont="1" applyFill="1" applyBorder="1" applyAlignment="1">
      <alignment vertical="top"/>
    </xf>
    <xf numFmtId="0" fontId="63" fillId="2" borderId="45" xfId="0" applyFont="1" applyFill="1" applyBorder="1" applyAlignment="1">
      <alignment vertical="top"/>
    </xf>
    <xf numFmtId="0" fontId="64" fillId="2" borderId="46" xfId="0" applyFont="1" applyFill="1" applyBorder="1" applyAlignment="1">
      <alignment horizontal="center" vertical="top"/>
    </xf>
    <xf numFmtId="0" fontId="64" fillId="2" borderId="48" xfId="0" applyFont="1" applyFill="1" applyBorder="1" applyAlignment="1">
      <alignment horizontal="center" vertical="top"/>
    </xf>
    <xf numFmtId="0" fontId="65" fillId="2" borderId="14" xfId="0" applyFont="1" applyFill="1" applyBorder="1" applyAlignment="1">
      <alignment vertical="top"/>
    </xf>
    <xf numFmtId="0" fontId="66" fillId="2" borderId="45" xfId="0" applyFont="1" applyFill="1" applyBorder="1" applyAlignment="1">
      <alignment vertical="top"/>
    </xf>
    <xf numFmtId="0" fontId="66" fillId="2" borderId="45" xfId="0" applyFont="1" applyFill="1" applyBorder="1" applyAlignment="1">
      <alignment horizontal="center" vertical="top"/>
    </xf>
    <xf numFmtId="166" fontId="65" fillId="2" borderId="45" xfId="0" quotePrefix="1" applyNumberFormat="1" applyFont="1" applyFill="1" applyBorder="1" applyAlignment="1">
      <alignment horizontal="center" vertical="top"/>
    </xf>
    <xf numFmtId="0" fontId="65" fillId="2" borderId="45" xfId="0" applyFont="1" applyFill="1" applyBorder="1" applyAlignment="1">
      <alignment vertical="top" wrapText="1"/>
    </xf>
    <xf numFmtId="0" fontId="62" fillId="0" borderId="46" xfId="0" applyFont="1" applyBorder="1" applyAlignment="1">
      <alignment horizontal="center" vertical="top"/>
    </xf>
    <xf numFmtId="0" fontId="61" fillId="0" borderId="48" xfId="0" quotePrefix="1" applyFont="1" applyBorder="1" applyAlignment="1">
      <alignment horizontal="center" vertical="top"/>
    </xf>
    <xf numFmtId="0" fontId="61" fillId="0" borderId="47" xfId="0" applyFont="1" applyBorder="1" applyAlignment="1">
      <alignment horizontal="left" vertical="top"/>
    </xf>
    <xf numFmtId="0" fontId="62" fillId="0" borderId="45" xfId="0" applyFont="1" applyBorder="1" applyAlignment="1">
      <alignment vertical="top"/>
    </xf>
    <xf numFmtId="0" fontId="63" fillId="0" borderId="45" xfId="0" applyFont="1" applyBorder="1" applyAlignment="1">
      <alignment horizontal="center" vertical="top"/>
    </xf>
    <xf numFmtId="0" fontId="63" fillId="0" borderId="45" xfId="0" applyFont="1" applyBorder="1" applyAlignment="1">
      <alignment vertical="top"/>
    </xf>
    <xf numFmtId="0" fontId="63" fillId="0" borderId="14" xfId="0" applyFont="1" applyBorder="1" applyAlignment="1">
      <alignment horizontal="center" vertical="top"/>
    </xf>
    <xf numFmtId="0" fontId="63" fillId="0" borderId="47" xfId="0" quotePrefix="1" applyFont="1" applyBorder="1" applyAlignment="1">
      <alignment horizontal="left" vertical="top"/>
    </xf>
    <xf numFmtId="0" fontId="63" fillId="0" borderId="48" xfId="0" applyFont="1" applyFill="1" applyBorder="1" applyAlignment="1">
      <alignment vertical="top"/>
    </xf>
    <xf numFmtId="0" fontId="63" fillId="0" borderId="47" xfId="0" applyFont="1" applyFill="1" applyBorder="1" applyAlignment="1">
      <alignment vertical="top"/>
    </xf>
    <xf numFmtId="0" fontId="63" fillId="0" borderId="45" xfId="0" applyFont="1" applyFill="1" applyBorder="1" applyAlignment="1">
      <alignment horizontal="center" vertical="top"/>
    </xf>
    <xf numFmtId="166" fontId="63" fillId="0" borderId="45" xfId="1" applyFont="1" applyFill="1" applyBorder="1" applyAlignment="1">
      <alignment vertical="top"/>
    </xf>
    <xf numFmtId="166" fontId="63" fillId="0" borderId="45" xfId="0" applyNumberFormat="1" applyFont="1" applyFill="1" applyBorder="1" applyAlignment="1">
      <alignment horizontal="center" vertical="top"/>
    </xf>
    <xf numFmtId="0" fontId="62" fillId="0" borderId="45" xfId="0" applyFont="1" applyFill="1" applyBorder="1" applyAlignment="1">
      <alignment vertical="top"/>
    </xf>
    <xf numFmtId="0" fontId="62" fillId="0" borderId="45" xfId="0" applyFont="1" applyFill="1" applyBorder="1" applyAlignment="1">
      <alignment horizontal="left" vertical="top"/>
    </xf>
    <xf numFmtId="0" fontId="63" fillId="0" borderId="47" xfId="0" applyFont="1" applyBorder="1" applyAlignment="1">
      <alignment horizontal="center" vertical="top"/>
    </xf>
    <xf numFmtId="0" fontId="67" fillId="0" borderId="45" xfId="0" applyFont="1" applyFill="1" applyBorder="1" applyAlignment="1">
      <alignment horizontal="left" vertical="top" wrapText="1"/>
    </xf>
    <xf numFmtId="0" fontId="67" fillId="0" borderId="45" xfId="0" applyFont="1" applyFill="1" applyBorder="1" applyAlignment="1">
      <alignment horizontal="center" vertical="top"/>
    </xf>
    <xf numFmtId="0" fontId="63" fillId="0" borderId="45" xfId="0" quotePrefix="1" applyFont="1" applyFill="1" applyBorder="1" applyAlignment="1">
      <alignment horizontal="center" vertical="top"/>
    </xf>
    <xf numFmtId="166" fontId="63" fillId="0" borderId="45" xfId="1" applyFont="1" applyFill="1" applyBorder="1" applyAlignment="1">
      <alignment horizontal="center" vertical="top"/>
    </xf>
    <xf numFmtId="166" fontId="63" fillId="0" borderId="14" xfId="1" applyFont="1" applyFill="1" applyBorder="1" applyAlignment="1">
      <alignment vertical="top"/>
    </xf>
    <xf numFmtId="0" fontId="62" fillId="0" borderId="45" xfId="0" applyFont="1" applyBorder="1" applyAlignment="1"/>
    <xf numFmtId="0" fontId="67" fillId="0" borderId="45" xfId="0" applyFont="1" applyFill="1" applyBorder="1" applyAlignment="1">
      <alignment horizontal="left" vertical="center" wrapText="1"/>
    </xf>
    <xf numFmtId="0" fontId="67" fillId="0" borderId="45" xfId="0" applyFont="1" applyFill="1" applyBorder="1" applyAlignment="1">
      <alignment horizontal="center" vertical="center"/>
    </xf>
    <xf numFmtId="0" fontId="63" fillId="0" borderId="45" xfId="0" quotePrefix="1" applyFont="1" applyFill="1" applyBorder="1" applyAlignment="1">
      <alignment horizontal="center" vertical="center"/>
    </xf>
    <xf numFmtId="166" fontId="63" fillId="0" borderId="45" xfId="1" applyFont="1" applyFill="1" applyBorder="1" applyAlignment="1">
      <alignment vertical="center"/>
    </xf>
    <xf numFmtId="166" fontId="63" fillId="0" borderId="45" xfId="1" applyFont="1" applyFill="1" applyBorder="1" applyAlignment="1">
      <alignment horizontal="center" vertical="center"/>
    </xf>
    <xf numFmtId="0" fontId="67" fillId="0" borderId="47" xfId="0" applyFont="1" applyFill="1" applyBorder="1" applyAlignment="1">
      <alignment horizontal="left" vertical="center" wrapText="1"/>
    </xf>
    <xf numFmtId="0" fontId="67" fillId="0" borderId="45" xfId="0" quotePrefix="1" applyFont="1" applyFill="1" applyBorder="1" applyAlignment="1">
      <alignment horizontal="center" vertical="center"/>
    </xf>
    <xf numFmtId="166" fontId="66" fillId="0" borderId="45" xfId="1" applyFont="1" applyFill="1" applyBorder="1" applyAlignment="1">
      <alignment horizontal="center" vertical="center"/>
    </xf>
    <xf numFmtId="166" fontId="66" fillId="0" borderId="45" xfId="1" applyFont="1" applyFill="1" applyBorder="1" applyAlignment="1">
      <alignment vertical="center"/>
    </xf>
    <xf numFmtId="0" fontId="63" fillId="0" borderId="0" xfId="0" applyFont="1"/>
    <xf numFmtId="164" fontId="63" fillId="0" borderId="0" xfId="2" applyFont="1"/>
    <xf numFmtId="0" fontId="65" fillId="0" borderId="0" xfId="0" applyFont="1"/>
    <xf numFmtId="0" fontId="63" fillId="0" borderId="0" xfId="0" applyFont="1" applyAlignment="1">
      <alignment horizontal="center"/>
    </xf>
    <xf numFmtId="0" fontId="6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67" fontId="65" fillId="0" borderId="0" xfId="2" applyNumberFormat="1" applyFont="1"/>
    <xf numFmtId="0" fontId="63" fillId="0" borderId="0" xfId="0" applyFont="1" applyAlignment="1">
      <alignment vertical="top"/>
    </xf>
    <xf numFmtId="39" fontId="67" fillId="0" borderId="0" xfId="0" applyNumberFormat="1" applyFont="1" applyAlignment="1">
      <alignment horizontal="right" vertical="top"/>
    </xf>
    <xf numFmtId="0" fontId="65" fillId="2" borderId="0" xfId="0" applyFont="1" applyFill="1" applyAlignment="1">
      <alignment vertical="top"/>
    </xf>
    <xf numFmtId="164" fontId="65" fillId="2" borderId="0" xfId="2" applyFont="1" applyFill="1" applyAlignment="1">
      <alignment vertical="top"/>
    </xf>
    <xf numFmtId="20" fontId="66" fillId="2" borderId="45" xfId="0" applyNumberFormat="1" applyFont="1" applyFill="1" applyBorder="1" applyAlignment="1">
      <alignment horizontal="center" vertical="top"/>
    </xf>
    <xf numFmtId="167" fontId="65" fillId="2" borderId="0" xfId="2" applyNumberFormat="1" applyFont="1" applyFill="1" applyAlignment="1">
      <alignment vertical="top"/>
    </xf>
    <xf numFmtId="0" fontId="63" fillId="0" borderId="0" xfId="0" applyFont="1" applyBorder="1" applyAlignment="1">
      <alignment horizontal="center"/>
    </xf>
    <xf numFmtId="0" fontId="63" fillId="0" borderId="0" xfId="0" applyFont="1" applyBorder="1"/>
    <xf numFmtId="0" fontId="61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8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Alignment="1"/>
    <xf numFmtId="0" fontId="61" fillId="0" borderId="0" xfId="0" applyFont="1"/>
    <xf numFmtId="0" fontId="61" fillId="0" borderId="0" xfId="0" applyFont="1" applyAlignment="1">
      <alignment horizontal="center"/>
    </xf>
    <xf numFmtId="0" fontId="68" fillId="0" borderId="0" xfId="0" applyFont="1"/>
    <xf numFmtId="0" fontId="61" fillId="0" borderId="0" xfId="0" applyFont="1" applyBorder="1" applyAlignment="1">
      <alignment vertical="top"/>
    </xf>
    <xf numFmtId="0" fontId="51" fillId="2" borderId="42" xfId="0" quotePrefix="1" applyFont="1" applyFill="1" applyBorder="1" applyAlignment="1">
      <alignment vertical="center"/>
    </xf>
    <xf numFmtId="0" fontId="55" fillId="2" borderId="42" xfId="0" quotePrefix="1" applyFont="1" applyFill="1" applyBorder="1" applyAlignment="1">
      <alignment vertical="center"/>
    </xf>
    <xf numFmtId="0" fontId="58" fillId="2" borderId="43" xfId="0" applyFont="1" applyFill="1" applyBorder="1" applyAlignment="1">
      <alignment vertical="center"/>
    </xf>
    <xf numFmtId="0" fontId="57" fillId="2" borderId="2" xfId="0" applyFont="1" applyFill="1" applyBorder="1" applyAlignment="1">
      <alignment vertical="center"/>
    </xf>
    <xf numFmtId="4" fontId="57" fillId="2" borderId="2" xfId="0" applyNumberFormat="1" applyFont="1" applyFill="1" applyBorder="1" applyAlignment="1">
      <alignment vertical="center"/>
    </xf>
    <xf numFmtId="164" fontId="57" fillId="2" borderId="2" xfId="0" applyNumberFormat="1" applyFont="1" applyFill="1" applyBorder="1" applyAlignment="1">
      <alignment vertical="center"/>
    </xf>
    <xf numFmtId="0" fontId="53" fillId="2" borderId="2" xfId="0" applyFont="1" applyFill="1" applyBorder="1" applyAlignment="1">
      <alignment horizontal="center" vertical="center"/>
    </xf>
    <xf numFmtId="0" fontId="57" fillId="2" borderId="43" xfId="0" applyFont="1" applyFill="1" applyBorder="1" applyAlignment="1">
      <alignment vertical="center" wrapText="1"/>
    </xf>
    <xf numFmtId="164" fontId="57" fillId="2" borderId="2" xfId="2" applyFont="1" applyFill="1" applyBorder="1" applyAlignment="1">
      <alignment vertical="center"/>
    </xf>
    <xf numFmtId="0" fontId="54" fillId="2" borderId="2" xfId="0" applyFont="1" applyFill="1" applyBorder="1" applyAlignment="1">
      <alignment vertical="center"/>
    </xf>
    <xf numFmtId="0" fontId="54" fillId="2" borderId="0" xfId="0" applyFont="1" applyFill="1" applyAlignment="1">
      <alignment vertical="center"/>
    </xf>
    <xf numFmtId="0" fontId="4" fillId="2" borderId="43" xfId="0" applyFont="1" applyFill="1" applyBorder="1" applyAlignment="1">
      <alignment vertical="top" wrapText="1"/>
    </xf>
    <xf numFmtId="0" fontId="69" fillId="2" borderId="42" xfId="0" quotePrefix="1" applyFont="1" applyFill="1" applyBorder="1" applyAlignment="1">
      <alignment vertical="center"/>
    </xf>
    <xf numFmtId="0" fontId="56" fillId="2" borderId="43" xfId="0" applyFont="1" applyFill="1" applyBorder="1" applyAlignment="1">
      <alignment vertical="center"/>
    </xf>
    <xf numFmtId="3" fontId="57" fillId="2" borderId="2" xfId="0" applyNumberFormat="1" applyFont="1" applyFill="1" applyBorder="1" applyAlignment="1">
      <alignment vertical="center"/>
    </xf>
    <xf numFmtId="43" fontId="0" fillId="0" borderId="0" xfId="0" applyNumberFormat="1"/>
    <xf numFmtId="43" fontId="48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3" fontId="0" fillId="2" borderId="2" xfId="0" applyNumberFormat="1" applyFont="1" applyFill="1" applyBorder="1" applyAlignment="1">
      <alignment vertical="top"/>
    </xf>
    <xf numFmtId="3" fontId="0" fillId="2" borderId="2" xfId="0" applyNumberFormat="1" applyFont="1" applyFill="1" applyBorder="1" applyAlignment="1">
      <alignment horizontal="left" vertical="top"/>
    </xf>
    <xf numFmtId="20" fontId="0" fillId="2" borderId="2" xfId="0" applyNumberFormat="1" applyFont="1" applyFill="1" applyBorder="1" applyAlignment="1">
      <alignment horizontal="center" vertical="top"/>
    </xf>
    <xf numFmtId="0" fontId="0" fillId="2" borderId="2" xfId="0" quotePrefix="1" applyFont="1" applyFill="1" applyBorder="1" applyAlignment="1">
      <alignment horizontal="center" vertical="top"/>
    </xf>
    <xf numFmtId="166" fontId="0" fillId="2" borderId="2" xfId="1" applyFont="1" applyFill="1" applyBorder="1" applyAlignment="1">
      <alignment vertical="top" wrapText="1"/>
    </xf>
    <xf numFmtId="20" fontId="34" fillId="2" borderId="2" xfId="0" applyNumberFormat="1" applyFont="1" applyFill="1" applyBorder="1" applyAlignment="1">
      <alignment horizontal="center" vertical="top"/>
    </xf>
    <xf numFmtId="0" fontId="34" fillId="2" borderId="2" xfId="0" quotePrefix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/>
    </xf>
    <xf numFmtId="15" fontId="6" fillId="2" borderId="2" xfId="0" quotePrefix="1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164" fontId="0" fillId="2" borderId="2" xfId="2" quotePrefix="1" applyFont="1" applyFill="1" applyBorder="1" applyAlignment="1">
      <alignment vertical="top" wrapText="1"/>
    </xf>
    <xf numFmtId="2" fontId="0" fillId="2" borderId="2" xfId="0" quotePrefix="1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 vertical="top"/>
    </xf>
    <xf numFmtId="164" fontId="0" fillId="2" borderId="2" xfId="2" applyFont="1" applyFill="1" applyBorder="1"/>
    <xf numFmtId="0" fontId="0" fillId="2" borderId="2" xfId="0" applyFont="1" applyFill="1" applyBorder="1"/>
    <xf numFmtId="164" fontId="0" fillId="2" borderId="2" xfId="2" applyFont="1" applyFill="1" applyBorder="1" applyAlignment="1">
      <alignment horizontal="left" vertical="top" wrapText="1"/>
    </xf>
    <xf numFmtId="0" fontId="33" fillId="2" borderId="2" xfId="0" quotePrefix="1" applyFont="1" applyFill="1" applyBorder="1" applyAlignment="1">
      <alignment vertical="top"/>
    </xf>
    <xf numFmtId="164" fontId="33" fillId="2" borderId="2" xfId="0" applyNumberFormat="1" applyFont="1" applyFill="1" applyBorder="1" applyAlignment="1">
      <alignment vertical="top"/>
    </xf>
    <xf numFmtId="164" fontId="59" fillId="2" borderId="2" xfId="2" applyFont="1" applyFill="1" applyBorder="1" applyAlignment="1">
      <alignment vertical="top"/>
    </xf>
    <xf numFmtId="164" fontId="60" fillId="2" borderId="2" xfId="2" applyFont="1" applyFill="1" applyBorder="1" applyAlignment="1">
      <alignment vertical="top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top" wrapText="1"/>
    </xf>
    <xf numFmtId="167" fontId="48" fillId="0" borderId="0" xfId="0" applyNumberFormat="1" applyFont="1"/>
    <xf numFmtId="0" fontId="20" fillId="2" borderId="0" xfId="0" applyFont="1" applyFill="1" applyAlignment="1">
      <alignment horizontal="center" vertical="top" wrapText="1"/>
    </xf>
    <xf numFmtId="167" fontId="42" fillId="2" borderId="0" xfId="2" applyNumberFormat="1" applyFont="1" applyFill="1" applyBorder="1" applyAlignment="1">
      <alignment vertical="center"/>
    </xf>
    <xf numFmtId="167" fontId="42" fillId="2" borderId="0" xfId="2" applyNumberFormat="1" applyFont="1" applyFill="1" applyAlignment="1">
      <alignment vertical="center"/>
    </xf>
    <xf numFmtId="0" fontId="49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/>
    <xf numFmtId="0" fontId="29" fillId="2" borderId="0" xfId="0" applyFont="1" applyFill="1" applyAlignment="1">
      <alignment vertical="top" wrapText="1"/>
    </xf>
    <xf numFmtId="0" fontId="27" fillId="2" borderId="0" xfId="0" applyFont="1" applyFill="1" applyAlignment="1"/>
    <xf numFmtId="0" fontId="27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vertical="top"/>
    </xf>
    <xf numFmtId="0" fontId="2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164" fontId="33" fillId="2" borderId="2" xfId="2" applyFont="1" applyFill="1" applyBorder="1" applyAlignment="1">
      <alignment vertical="top" wrapText="1"/>
    </xf>
    <xf numFmtId="0" fontId="63" fillId="2" borderId="0" xfId="0" applyFont="1" applyFill="1"/>
    <xf numFmtId="0" fontId="61" fillId="2" borderId="7" xfId="0" applyFont="1" applyFill="1" applyBorder="1" applyAlignment="1">
      <alignment horizontal="center" vertical="center"/>
    </xf>
    <xf numFmtId="0" fontId="63" fillId="2" borderId="10" xfId="0" applyFont="1" applyFill="1" applyBorder="1"/>
    <xf numFmtId="0" fontId="63" fillId="2" borderId="45" xfId="0" applyFont="1" applyFill="1" applyBorder="1" applyAlignment="1">
      <alignment horizontal="center"/>
    </xf>
    <xf numFmtId="166" fontId="61" fillId="2" borderId="45" xfId="1" applyFont="1" applyFill="1" applyBorder="1" applyAlignment="1">
      <alignment horizontal="center"/>
    </xf>
    <xf numFmtId="166" fontId="63" fillId="2" borderId="45" xfId="1" applyFont="1" applyFill="1" applyBorder="1" applyAlignment="1">
      <alignment horizontal="center"/>
    </xf>
    <xf numFmtId="0" fontId="63" fillId="2" borderId="45" xfId="0" applyFont="1" applyFill="1" applyBorder="1" applyAlignment="1">
      <alignment horizontal="center" vertical="top"/>
    </xf>
    <xf numFmtId="166" fontId="63" fillId="2" borderId="45" xfId="1" applyFont="1" applyFill="1" applyBorder="1" applyAlignment="1">
      <alignment vertical="top"/>
    </xf>
    <xf numFmtId="164" fontId="63" fillId="2" borderId="45" xfId="2" applyFont="1" applyFill="1" applyBorder="1" applyAlignment="1">
      <alignment horizontal="center" vertical="top"/>
    </xf>
    <xf numFmtId="166" fontId="63" fillId="2" borderId="45" xfId="1" applyFont="1" applyFill="1" applyBorder="1" applyAlignment="1">
      <alignment vertical="center"/>
    </xf>
    <xf numFmtId="0" fontId="63" fillId="2" borderId="0" xfId="0" applyFont="1" applyFill="1" applyBorder="1"/>
    <xf numFmtId="167" fontId="65" fillId="2" borderId="0" xfId="2" applyNumberFormat="1" applyFont="1" applyFill="1" applyBorder="1"/>
    <xf numFmtId="4" fontId="65" fillId="2" borderId="0" xfId="0" applyNumberFormat="1" applyFont="1" applyFill="1" applyBorder="1"/>
    <xf numFmtId="43" fontId="65" fillId="2" borderId="0" xfId="0" applyNumberFormat="1" applyFont="1" applyFill="1" applyBorder="1"/>
    <xf numFmtId="0" fontId="41" fillId="2" borderId="47" xfId="0" quotePrefix="1" applyFont="1" applyFill="1" applyBorder="1" applyAlignment="1">
      <alignment vertical="center"/>
    </xf>
    <xf numFmtId="0" fontId="4" fillId="2" borderId="48" xfId="0" applyFont="1" applyFill="1" applyBorder="1" applyAlignment="1">
      <alignment vertical="top" wrapText="1"/>
    </xf>
    <xf numFmtId="0" fontId="41" fillId="2" borderId="2" xfId="0" applyFont="1" applyFill="1" applyBorder="1" applyAlignment="1">
      <alignment vertical="center" wrapText="1"/>
    </xf>
    <xf numFmtId="0" fontId="49" fillId="2" borderId="2" xfId="0" applyFont="1" applyFill="1" applyBorder="1" applyAlignment="1">
      <alignment vertical="center" wrapText="1"/>
    </xf>
    <xf numFmtId="0" fontId="42" fillId="2" borderId="42" xfId="0" applyFont="1" applyFill="1" applyBorder="1" applyAlignment="1">
      <alignment vertical="center"/>
    </xf>
    <xf numFmtId="167" fontId="70" fillId="2" borderId="2" xfId="2" applyNumberFormat="1" applyFont="1" applyFill="1" applyBorder="1" applyAlignment="1">
      <alignment vertical="center"/>
    </xf>
    <xf numFmtId="0" fontId="70" fillId="2" borderId="2" xfId="0" applyFont="1" applyFill="1" applyBorder="1" applyAlignment="1">
      <alignment vertical="center"/>
    </xf>
    <xf numFmtId="43" fontId="42" fillId="2" borderId="2" xfId="0" applyNumberFormat="1" applyFont="1" applyFill="1" applyBorder="1" applyAlignment="1">
      <alignment horizontal="center" vertical="center"/>
    </xf>
    <xf numFmtId="167" fontId="70" fillId="2" borderId="2" xfId="0" applyNumberFormat="1" applyFont="1" applyFill="1" applyBorder="1" applyAlignment="1">
      <alignment vertical="center"/>
    </xf>
    <xf numFmtId="0" fontId="0" fillId="3" borderId="0" xfId="0" applyFill="1" applyAlignment="1">
      <alignment vertical="top"/>
    </xf>
    <xf numFmtId="3" fontId="71" fillId="3" borderId="0" xfId="0" applyNumberFormat="1" applyFont="1" applyFill="1" applyAlignment="1">
      <alignment horizontal="right" vertical="top"/>
    </xf>
    <xf numFmtId="0" fontId="71" fillId="3" borderId="0" xfId="0" applyFont="1" applyFill="1" applyAlignment="1">
      <alignment horizontal="center" vertical="top" wrapText="1"/>
    </xf>
    <xf numFmtId="0" fontId="71" fillId="3" borderId="0" xfId="0" applyFont="1" applyFill="1" applyAlignment="1">
      <alignment horizontal="center" vertical="top"/>
    </xf>
    <xf numFmtId="0" fontId="71" fillId="3" borderId="0" xfId="0" applyFont="1" applyFill="1" applyAlignment="1">
      <alignment horizontal="left" vertical="top" wrapText="1"/>
    </xf>
    <xf numFmtId="4" fontId="71" fillId="3" borderId="0" xfId="0" applyNumberFormat="1" applyFont="1" applyFill="1" applyAlignment="1">
      <alignment horizontal="right" vertical="top"/>
    </xf>
    <xf numFmtId="0" fontId="0" fillId="3" borderId="0" xfId="0" applyFill="1"/>
    <xf numFmtId="3" fontId="71" fillId="3" borderId="0" xfId="0" applyNumberFormat="1" applyFont="1" applyFill="1" applyAlignment="1">
      <alignment vertical="top"/>
    </xf>
    <xf numFmtId="0" fontId="71" fillId="3" borderId="0" xfId="0" applyFont="1" applyFill="1" applyAlignment="1">
      <alignment vertical="top"/>
    </xf>
    <xf numFmtId="0" fontId="71" fillId="3" borderId="0" xfId="0" applyFont="1" applyFill="1" applyAlignment="1">
      <alignment vertical="top" wrapText="1"/>
    </xf>
    <xf numFmtId="0" fontId="72" fillId="3" borderId="0" xfId="0" applyFont="1" applyFill="1" applyAlignment="1">
      <alignment vertical="top"/>
    </xf>
    <xf numFmtId="0" fontId="71" fillId="3" borderId="0" xfId="0" applyFont="1" applyFill="1" applyAlignment="1">
      <alignment vertical="top" wrapText="1" readingOrder="1"/>
    </xf>
    <xf numFmtId="1" fontId="71" fillId="3" borderId="0" xfId="0" applyNumberFormat="1" applyFont="1" applyFill="1" applyAlignment="1">
      <alignment vertical="top"/>
    </xf>
    <xf numFmtId="4" fontId="71" fillId="3" borderId="0" xfId="0" applyNumberFormat="1" applyFont="1" applyFill="1" applyAlignment="1">
      <alignment vertical="top"/>
    </xf>
    <xf numFmtId="1" fontId="71" fillId="3" borderId="0" xfId="0" applyNumberFormat="1" applyFont="1" applyFill="1" applyAlignment="1">
      <alignment horizontal="left" vertical="top"/>
    </xf>
    <xf numFmtId="0" fontId="71" fillId="3" borderId="0" xfId="0" applyFont="1" applyFill="1" applyAlignment="1">
      <alignment horizontal="left" vertical="top" wrapText="1" readingOrder="1"/>
    </xf>
    <xf numFmtId="164" fontId="71" fillId="3" borderId="0" xfId="2" applyFont="1" applyFill="1" applyAlignment="1">
      <alignment vertical="top" wrapText="1"/>
    </xf>
    <xf numFmtId="164" fontId="0" fillId="3" borderId="0" xfId="2" applyFont="1" applyFill="1" applyAlignment="1">
      <alignment vertical="top"/>
    </xf>
    <xf numFmtId="43" fontId="71" fillId="3" borderId="0" xfId="0" applyNumberFormat="1" applyFont="1" applyFill="1" applyAlignment="1">
      <alignment vertical="top" wrapText="1"/>
    </xf>
    <xf numFmtId="0" fontId="43" fillId="2" borderId="4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70" fontId="57" fillId="2" borderId="2" xfId="5" applyNumberFormat="1" applyFont="1" applyFill="1" applyBorder="1" applyAlignment="1">
      <alignment horizontal="center" vertical="top"/>
    </xf>
    <xf numFmtId="167" fontId="74" fillId="0" borderId="0" xfId="2" applyNumberFormat="1" applyFont="1" applyAlignment="1">
      <alignment horizontal="right" vertical="top"/>
    </xf>
    <xf numFmtId="0" fontId="40" fillId="2" borderId="2" xfId="5" applyFont="1" applyFill="1" applyBorder="1" applyAlignment="1">
      <alignment horizontal="center" vertical="top"/>
    </xf>
    <xf numFmtId="0" fontId="75" fillId="2" borderId="2" xfId="5" applyFont="1" applyFill="1" applyBorder="1" applyAlignment="1">
      <alignment vertical="top" wrapText="1"/>
    </xf>
    <xf numFmtId="3" fontId="75" fillId="2" borderId="2" xfId="5" applyNumberFormat="1" applyFont="1" applyFill="1" applyBorder="1" applyAlignment="1">
      <alignment horizontal="center" vertical="top"/>
    </xf>
    <xf numFmtId="170" fontId="75" fillId="2" borderId="2" xfId="5" applyNumberFormat="1" applyFont="1" applyFill="1" applyBorder="1" applyAlignment="1">
      <alignment horizontal="center" vertical="top"/>
    </xf>
    <xf numFmtId="37" fontId="75" fillId="2" borderId="2" xfId="5" applyNumberFormat="1" applyFont="1" applyFill="1" applyBorder="1" applyAlignment="1">
      <alignment horizontal="right" vertical="top"/>
    </xf>
    <xf numFmtId="37" fontId="76" fillId="2" borderId="2" xfId="5" applyNumberFormat="1" applyFont="1" applyFill="1" applyBorder="1" applyAlignment="1">
      <alignment horizontal="right" vertical="top"/>
    </xf>
    <xf numFmtId="41" fontId="73" fillId="2" borderId="2" xfId="2" applyNumberFormat="1" applyFont="1" applyFill="1" applyBorder="1" applyAlignment="1">
      <alignment horizontal="right" vertical="top"/>
    </xf>
    <xf numFmtId="41" fontId="41" fillId="2" borderId="2" xfId="0" applyNumberFormat="1" applyFont="1" applyFill="1" applyBorder="1" applyAlignment="1">
      <alignment vertical="center"/>
    </xf>
    <xf numFmtId="0" fontId="42" fillId="2" borderId="61" xfId="0" applyFont="1" applyFill="1" applyBorder="1" applyAlignment="1">
      <alignment vertical="center"/>
    </xf>
    <xf numFmtId="37" fontId="75" fillId="3" borderId="2" xfId="5" applyNumberFormat="1" applyFont="1" applyFill="1" applyBorder="1" applyAlignment="1">
      <alignment horizontal="right" vertical="top"/>
    </xf>
    <xf numFmtId="167" fontId="48" fillId="0" borderId="0" xfId="2" applyNumberFormat="1" applyFont="1"/>
    <xf numFmtId="4" fontId="77" fillId="0" borderId="0" xfId="0" applyNumberFormat="1" applyFont="1" applyAlignment="1">
      <alignment horizontal="right" vertical="top"/>
    </xf>
    <xf numFmtId="164" fontId="0" fillId="0" borderId="0" xfId="2" applyFont="1" applyAlignment="1">
      <alignment horizontal="right"/>
    </xf>
    <xf numFmtId="167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4" fontId="78" fillId="0" borderId="0" xfId="0" applyNumberFormat="1" applyFont="1" applyAlignment="1">
      <alignment horizontal="right" vertical="top"/>
    </xf>
    <xf numFmtId="4" fontId="71" fillId="0" borderId="0" xfId="0" applyNumberFormat="1" applyFont="1" applyAlignment="1">
      <alignment horizontal="right" vertical="top"/>
    </xf>
    <xf numFmtId="167" fontId="33" fillId="0" borderId="0" xfId="2" applyNumberFormat="1" applyFont="1"/>
    <xf numFmtId="39" fontId="78" fillId="0" borderId="0" xfId="0" applyNumberFormat="1" applyFont="1" applyAlignment="1">
      <alignment horizontal="right" vertical="top"/>
    </xf>
    <xf numFmtId="0" fontId="78" fillId="0" borderId="0" xfId="0" applyFont="1" applyAlignment="1">
      <alignment vertical="top" wrapText="1" readingOrder="1"/>
    </xf>
    <xf numFmtId="0" fontId="78" fillId="0" borderId="0" xfId="0" applyFont="1" applyAlignment="1">
      <alignment vertical="top" wrapText="1"/>
    </xf>
    <xf numFmtId="0" fontId="67" fillId="0" borderId="0" xfId="0" applyFont="1" applyAlignment="1">
      <alignment horizontal="left" vertical="top" wrapText="1" readingOrder="1"/>
    </xf>
    <xf numFmtId="0" fontId="43" fillId="2" borderId="42" xfId="0" applyFont="1" applyFill="1" applyBorder="1" applyAlignment="1">
      <alignment vertical="center"/>
    </xf>
    <xf numFmtId="0" fontId="0" fillId="2" borderId="4" xfId="0" applyFont="1" applyFill="1" applyBorder="1" applyAlignment="1">
      <alignment vertical="top"/>
    </xf>
    <xf numFmtId="164" fontId="0" fillId="2" borderId="2" xfId="2" applyNumberFormat="1" applyFont="1" applyFill="1" applyBorder="1" applyAlignment="1">
      <alignment vertical="top"/>
    </xf>
    <xf numFmtId="0" fontId="33" fillId="2" borderId="2" xfId="0" applyFont="1" applyFill="1" applyBorder="1" applyAlignment="1"/>
    <xf numFmtId="15" fontId="0" fillId="2" borderId="2" xfId="0" quotePrefix="1" applyNumberFormat="1" applyFont="1" applyFill="1" applyBorder="1" applyAlignment="1">
      <alignment horizontal="left" vertical="top" wrapText="1"/>
    </xf>
    <xf numFmtId="0" fontId="33" fillId="2" borderId="2" xfId="0" quotePrefix="1" applyFont="1" applyFill="1" applyBorder="1" applyAlignment="1">
      <alignment horizontal="left" wrapText="1"/>
    </xf>
    <xf numFmtId="164" fontId="33" fillId="2" borderId="2" xfId="2" applyFont="1" applyFill="1" applyBorder="1" applyAlignment="1">
      <alignment horizontal="left" wrapText="1"/>
    </xf>
    <xf numFmtId="164" fontId="33" fillId="2" borderId="2" xfId="2" applyNumberFormat="1" applyFont="1" applyFill="1" applyBorder="1" applyAlignment="1"/>
    <xf numFmtId="0" fontId="7" fillId="2" borderId="0" xfId="0" applyFont="1" applyFill="1" applyAlignment="1">
      <alignment vertical="top"/>
    </xf>
    <xf numFmtId="21" fontId="63" fillId="0" borderId="45" xfId="0" applyNumberFormat="1" applyFont="1" applyFill="1" applyBorder="1" applyAlignment="1">
      <alignment vertical="top"/>
    </xf>
    <xf numFmtId="167" fontId="66" fillId="0" borderId="47" xfId="2" applyNumberFormat="1" applyFont="1" applyBorder="1" applyAlignment="1">
      <alignment horizontal="center" vertical="top"/>
    </xf>
    <xf numFmtId="0" fontId="63" fillId="0" borderId="47" xfId="0" applyFont="1" applyFill="1" applyBorder="1" applyAlignment="1">
      <alignment horizontal="left" vertical="top"/>
    </xf>
    <xf numFmtId="0" fontId="63" fillId="0" borderId="45" xfId="0" applyFont="1" applyBorder="1" applyAlignment="1">
      <alignment wrapText="1"/>
    </xf>
    <xf numFmtId="0" fontId="81" fillId="2" borderId="42" xfId="0" quotePrefix="1" applyFont="1" applyFill="1" applyBorder="1" applyAlignment="1">
      <alignment vertical="center"/>
    </xf>
    <xf numFmtId="0" fontId="66" fillId="2" borderId="42" xfId="0" quotePrefix="1" applyFont="1" applyFill="1" applyBorder="1" applyAlignment="1">
      <alignment horizontal="right" vertical="top"/>
    </xf>
    <xf numFmtId="0" fontId="33" fillId="2" borderId="43" xfId="0" quotePrefix="1" applyFont="1" applyFill="1" applyBorder="1" applyAlignment="1">
      <alignment vertical="top" wrapText="1"/>
    </xf>
    <xf numFmtId="171" fontId="5" fillId="2" borderId="2" xfId="2" applyNumberFormat="1" applyFont="1" applyFill="1" applyBorder="1" applyAlignment="1">
      <alignment vertical="top" wrapText="1"/>
    </xf>
    <xf numFmtId="0" fontId="66" fillId="2" borderId="2" xfId="0" applyFont="1" applyFill="1" applyBorder="1" applyAlignment="1">
      <alignment vertical="top"/>
    </xf>
    <xf numFmtId="0" fontId="66" fillId="2" borderId="2" xfId="0" applyFont="1" applyFill="1" applyBorder="1" applyAlignment="1">
      <alignment horizontal="center" vertical="top"/>
    </xf>
    <xf numFmtId="0" fontId="61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71" fillId="0" borderId="0" xfId="0" applyFont="1" applyAlignment="1">
      <alignment vertical="top"/>
    </xf>
    <xf numFmtId="0" fontId="82" fillId="0" borderId="45" xfId="0" applyFont="1" applyBorder="1" applyAlignment="1">
      <alignment vertical="top" wrapText="1"/>
    </xf>
    <xf numFmtId="0" fontId="82" fillId="2" borderId="45" xfId="0" applyFont="1" applyFill="1" applyBorder="1" applyAlignment="1">
      <alignment vertical="top" wrapText="1"/>
    </xf>
    <xf numFmtId="0" fontId="71" fillId="0" borderId="45" xfId="0" applyFont="1" applyBorder="1" applyAlignment="1">
      <alignment vertical="top" wrapText="1" readingOrder="1"/>
    </xf>
    <xf numFmtId="0" fontId="71" fillId="0" borderId="47" xfId="0" applyFont="1" applyBorder="1" applyAlignment="1">
      <alignment vertical="top"/>
    </xf>
    <xf numFmtId="0" fontId="71" fillId="0" borderId="0" xfId="0" applyFont="1" applyAlignment="1">
      <alignment vertical="top" wrapText="1"/>
    </xf>
    <xf numFmtId="0" fontId="61" fillId="0" borderId="45" xfId="0" applyFont="1" applyBorder="1" applyAlignment="1">
      <alignment wrapText="1"/>
    </xf>
    <xf numFmtId="0" fontId="61" fillId="0" borderId="47" xfId="0" applyFont="1" applyBorder="1" applyAlignment="1">
      <alignment vertical="top" wrapText="1"/>
    </xf>
    <xf numFmtId="0" fontId="21" fillId="2" borderId="68" xfId="0" applyFont="1" applyFill="1" applyBorder="1" applyAlignment="1">
      <alignment horizontal="center" vertical="top" wrapText="1"/>
    </xf>
    <xf numFmtId="0" fontId="21" fillId="2" borderId="67" xfId="0" applyFont="1" applyFill="1" applyBorder="1" applyAlignment="1">
      <alignment horizontal="center" vertical="top" wrapText="1"/>
    </xf>
    <xf numFmtId="164" fontId="21" fillId="2" borderId="67" xfId="2" applyFont="1" applyFill="1" applyBorder="1" applyAlignment="1">
      <alignment horizontal="center" vertical="top" wrapText="1"/>
    </xf>
    <xf numFmtId="0" fontId="21" fillId="2" borderId="69" xfId="0" applyFont="1" applyFill="1" applyBorder="1" applyAlignment="1">
      <alignment horizontal="center" vertical="top" wrapText="1"/>
    </xf>
    <xf numFmtId="0" fontId="0" fillId="2" borderId="70" xfId="0" applyFont="1" applyFill="1" applyBorder="1" applyAlignment="1">
      <alignment horizontal="center" vertical="top" wrapText="1"/>
    </xf>
    <xf numFmtId="0" fontId="33" fillId="2" borderId="71" xfId="0" applyFont="1" applyFill="1" applyBorder="1" applyAlignment="1">
      <alignment vertical="top" wrapText="1"/>
    </xf>
    <xf numFmtId="0" fontId="22" fillId="2" borderId="71" xfId="0" applyFont="1" applyFill="1" applyBorder="1" applyAlignment="1">
      <alignment vertical="top" wrapText="1"/>
    </xf>
    <xf numFmtId="0" fontId="33" fillId="2" borderId="71" xfId="0" quotePrefix="1" applyFont="1" applyFill="1" applyBorder="1" applyAlignment="1">
      <alignment vertical="top" wrapText="1"/>
    </xf>
    <xf numFmtId="0" fontId="22" fillId="2" borderId="72" xfId="0" applyFont="1" applyFill="1" applyBorder="1" applyAlignment="1">
      <alignment vertical="top" wrapText="1"/>
    </xf>
    <xf numFmtId="171" fontId="33" fillId="2" borderId="71" xfId="2" applyNumberFormat="1" applyFont="1" applyFill="1" applyBorder="1" applyAlignment="1">
      <alignment vertical="top"/>
    </xf>
    <xf numFmtId="0" fontId="52" fillId="2" borderId="71" xfId="0" applyFont="1" applyFill="1" applyBorder="1" applyAlignment="1">
      <alignment vertical="top" wrapText="1" readingOrder="1"/>
    </xf>
    <xf numFmtId="0" fontId="0" fillId="2" borderId="71" xfId="0" quotePrefix="1" applyFont="1" applyFill="1" applyBorder="1" applyAlignment="1">
      <alignment vertical="top" wrapText="1"/>
    </xf>
    <xf numFmtId="14" fontId="0" fillId="2" borderId="71" xfId="0" applyNumberFormat="1" applyFont="1" applyFill="1" applyBorder="1" applyAlignment="1">
      <alignment vertical="top" wrapText="1"/>
    </xf>
    <xf numFmtId="171" fontId="5" fillId="2" borderId="71" xfId="2" applyNumberFormat="1" applyFont="1" applyFill="1" applyBorder="1" applyAlignment="1">
      <alignment vertical="top"/>
    </xf>
    <xf numFmtId="0" fontId="22" fillId="2" borderId="71" xfId="0" applyFont="1" applyFill="1" applyBorder="1" applyAlignment="1">
      <alignment vertical="top"/>
    </xf>
    <xf numFmtId="0" fontId="4" fillId="2" borderId="71" xfId="0" applyFont="1" applyFill="1" applyBorder="1" applyAlignment="1">
      <alignment vertical="top" wrapText="1"/>
    </xf>
    <xf numFmtId="171" fontId="4" fillId="2" borderId="71" xfId="1" applyNumberFormat="1" applyFont="1" applyFill="1" applyBorder="1" applyAlignment="1">
      <alignment vertical="top" wrapText="1"/>
    </xf>
    <xf numFmtId="0" fontId="22" fillId="2" borderId="70" xfId="0" applyFont="1" applyFill="1" applyBorder="1" applyAlignment="1">
      <alignment horizontal="center" vertical="top" wrapText="1"/>
    </xf>
    <xf numFmtId="168" fontId="22" fillId="2" borderId="71" xfId="0" applyNumberFormat="1" applyFont="1" applyFill="1" applyBorder="1" applyAlignment="1">
      <alignment horizontal="center" vertical="top" wrapText="1"/>
    </xf>
    <xf numFmtId="0" fontId="21" fillId="2" borderId="74" xfId="0" applyFont="1" applyFill="1" applyBorder="1" applyAlignment="1">
      <alignment horizontal="center" vertical="top" wrapText="1"/>
    </xf>
    <xf numFmtId="0" fontId="21" fillId="2" borderId="74" xfId="0" applyFont="1" applyFill="1" applyBorder="1" applyAlignment="1">
      <alignment horizontal="justify" vertical="top" wrapText="1"/>
    </xf>
    <xf numFmtId="0" fontId="22" fillId="2" borderId="75" xfId="0" applyFont="1" applyFill="1" applyBorder="1" applyAlignment="1">
      <alignment horizontal="justify" vertical="top" wrapText="1"/>
    </xf>
    <xf numFmtId="167" fontId="22" fillId="2" borderId="71" xfId="2" applyNumberFormat="1" applyFont="1" applyFill="1" applyBorder="1" applyAlignment="1">
      <alignment vertical="top"/>
    </xf>
    <xf numFmtId="0" fontId="22" fillId="2" borderId="72" xfId="0" applyFont="1" applyFill="1" applyBorder="1" applyAlignment="1">
      <alignment vertical="top"/>
    </xf>
    <xf numFmtId="0" fontId="22" fillId="2" borderId="71" xfId="0" applyFont="1" applyFill="1" applyBorder="1" applyAlignment="1">
      <alignment horizontal="left" vertical="top" wrapText="1"/>
    </xf>
    <xf numFmtId="167" fontId="22" fillId="2" borderId="71" xfId="2" applyNumberFormat="1" applyFont="1" applyFill="1" applyBorder="1" applyAlignment="1">
      <alignment vertical="top" wrapText="1"/>
    </xf>
    <xf numFmtId="0" fontId="22" fillId="2" borderId="72" xfId="0" applyFont="1" applyFill="1" applyBorder="1" applyAlignment="1">
      <alignment horizontal="left" vertical="top" wrapText="1"/>
    </xf>
    <xf numFmtId="166" fontId="22" fillId="2" borderId="71" xfId="1" applyFont="1" applyFill="1" applyBorder="1" applyAlignment="1">
      <alignment vertical="top" wrapText="1"/>
    </xf>
    <xf numFmtId="0" fontId="22" fillId="2" borderId="71" xfId="0" applyFont="1" applyFill="1" applyBorder="1" applyAlignment="1">
      <alignment horizontal="center" vertical="top" wrapText="1"/>
    </xf>
    <xf numFmtId="164" fontId="22" fillId="2" borderId="71" xfId="2" applyFont="1" applyFill="1" applyBorder="1" applyAlignment="1">
      <alignment vertical="top" wrapText="1"/>
    </xf>
    <xf numFmtId="0" fontId="22" fillId="2" borderId="74" xfId="0" applyFont="1" applyFill="1" applyBorder="1" applyAlignment="1">
      <alignment horizontal="center" vertical="top" wrapText="1"/>
    </xf>
    <xf numFmtId="0" fontId="22" fillId="2" borderId="74" xfId="0" applyFont="1" applyFill="1" applyBorder="1" applyAlignment="1">
      <alignment horizontal="justify" vertical="top" wrapText="1"/>
    </xf>
    <xf numFmtId="164" fontId="22" fillId="2" borderId="74" xfId="2" applyFont="1" applyFill="1" applyBorder="1" applyAlignment="1">
      <alignment horizontal="justify" vertical="top" wrapText="1"/>
    </xf>
    <xf numFmtId="20" fontId="63" fillId="0" borderId="45" xfId="0" applyNumberFormat="1" applyFont="1" applyFill="1" applyBorder="1" applyAlignment="1">
      <alignment horizontal="center" vertical="top"/>
    </xf>
    <xf numFmtId="20" fontId="63" fillId="0" borderId="45" xfId="0" applyNumberFormat="1" applyFont="1" applyBorder="1" applyAlignment="1">
      <alignment horizontal="center"/>
    </xf>
    <xf numFmtId="21" fontId="63" fillId="0" borderId="45" xfId="0" applyNumberFormat="1" applyFont="1" applyBorder="1" applyAlignment="1">
      <alignment horizontal="center"/>
    </xf>
    <xf numFmtId="0" fontId="0" fillId="2" borderId="2" xfId="0" applyFont="1" applyFill="1" applyBorder="1" applyAlignment="1">
      <alignment horizontal="right" vertical="top" wrapText="1"/>
    </xf>
    <xf numFmtId="164" fontId="80" fillId="0" borderId="2" xfId="2" applyFont="1" applyBorder="1" applyAlignment="1">
      <alignment horizontal="right" vertical="top"/>
    </xf>
    <xf numFmtId="0" fontId="0" fillId="2" borderId="2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right" vertical="top" wrapText="1"/>
    </xf>
    <xf numFmtId="164" fontId="33" fillId="2" borderId="2" xfId="2" applyFont="1" applyFill="1" applyBorder="1" applyAlignment="1">
      <alignment horizontal="right" vertical="top" wrapText="1"/>
    </xf>
    <xf numFmtId="15" fontId="0" fillId="2" borderId="2" xfId="0" quotePrefix="1" applyNumberFormat="1" applyFont="1" applyFill="1" applyBorder="1" applyAlignment="1">
      <alignment vertical="top"/>
    </xf>
    <xf numFmtId="164" fontId="5" fillId="2" borderId="2" xfId="2" applyFont="1" applyFill="1" applyBorder="1" applyAlignment="1">
      <alignment vertical="top"/>
    </xf>
    <xf numFmtId="164" fontId="80" fillId="0" borderId="63" xfId="2" applyFont="1" applyBorder="1" applyAlignment="1">
      <alignment vertical="top"/>
    </xf>
    <xf numFmtId="164" fontId="79" fillId="0" borderId="0" xfId="2" applyFont="1" applyAlignment="1">
      <alignment vertical="top"/>
    </xf>
    <xf numFmtId="0" fontId="80" fillId="0" borderId="65" xfId="0" applyFont="1" applyBorder="1" applyAlignment="1">
      <alignment vertical="top" wrapText="1"/>
    </xf>
    <xf numFmtId="0" fontId="80" fillId="0" borderId="65" xfId="0" applyFont="1" applyBorder="1" applyAlignment="1">
      <alignment vertical="top"/>
    </xf>
    <xf numFmtId="164" fontId="5" fillId="2" borderId="2" xfId="2" applyFont="1" applyFill="1" applyBorder="1" applyAlignment="1">
      <alignment vertical="top" wrapText="1"/>
    </xf>
    <xf numFmtId="164" fontId="0" fillId="2" borderId="42" xfId="2" applyFont="1" applyFill="1" applyBorder="1" applyAlignment="1">
      <alignment vertical="top"/>
    </xf>
    <xf numFmtId="164" fontId="80" fillId="0" borderId="66" xfId="2" applyFont="1" applyBorder="1" applyAlignment="1">
      <alignment horizontal="right" vertical="top"/>
    </xf>
    <xf numFmtId="15" fontId="33" fillId="2" borderId="2" xfId="0" quotePrefix="1" applyNumberFormat="1" applyFont="1" applyFill="1" applyBorder="1" applyAlignment="1">
      <alignment vertical="top"/>
    </xf>
    <xf numFmtId="0" fontId="33" fillId="2" borderId="2" xfId="0" applyFont="1" applyFill="1" applyBorder="1" applyAlignment="1">
      <alignment horizontal="center" vertical="top"/>
    </xf>
    <xf numFmtId="14" fontId="33" fillId="2" borderId="2" xfId="0" applyNumberFormat="1" applyFont="1" applyFill="1" applyBorder="1" applyAlignment="1">
      <alignment vertical="top" wrapText="1"/>
    </xf>
    <xf numFmtId="0" fontId="33" fillId="2" borderId="0" xfId="0" applyFont="1" applyFill="1" applyAlignment="1">
      <alignment vertical="top" wrapText="1"/>
    </xf>
    <xf numFmtId="0" fontId="34" fillId="2" borderId="0" xfId="0" applyFont="1" applyFill="1"/>
    <xf numFmtId="0" fontId="4" fillId="2" borderId="71" xfId="0" applyFont="1" applyFill="1" applyBorder="1" applyAlignment="1">
      <alignment vertical="top"/>
    </xf>
    <xf numFmtId="14" fontId="33" fillId="2" borderId="71" xfId="0" applyNumberFormat="1" applyFont="1" applyFill="1" applyBorder="1" applyAlignment="1">
      <alignment vertical="top" wrapText="1"/>
    </xf>
    <xf numFmtId="14" fontId="33" fillId="2" borderId="2" xfId="0" quotePrefix="1" applyNumberFormat="1" applyFont="1" applyFill="1" applyBorder="1" applyAlignment="1">
      <alignment vertical="top" wrapText="1"/>
    </xf>
    <xf numFmtId="14" fontId="33" fillId="2" borderId="71" xfId="0" quotePrefix="1" applyNumberFormat="1" applyFont="1" applyFill="1" applyBorder="1" applyAlignment="1">
      <alignment horizontal="right" vertical="top"/>
    </xf>
    <xf numFmtId="171" fontId="33" fillId="2" borderId="71" xfId="2" applyNumberFormat="1" applyFont="1" applyFill="1" applyBorder="1" applyAlignment="1">
      <alignment horizontal="right" vertical="top"/>
    </xf>
    <xf numFmtId="0" fontId="33" fillId="0" borderId="0" xfId="0" applyFont="1"/>
    <xf numFmtId="167" fontId="85" fillId="0" borderId="0" xfId="2" applyNumberFormat="1" applyFont="1" applyAlignment="1">
      <alignment horizontal="right" vertical="top"/>
    </xf>
    <xf numFmtId="3" fontId="75" fillId="3" borderId="2" xfId="5" applyNumberFormat="1" applyFont="1" applyFill="1" applyBorder="1" applyAlignment="1">
      <alignment horizontal="center" vertical="top"/>
    </xf>
    <xf numFmtId="0" fontId="58" fillId="2" borderId="2" xfId="0" applyFont="1" applyFill="1" applyBorder="1" applyAlignment="1">
      <alignment vertical="center"/>
    </xf>
    <xf numFmtId="14" fontId="52" fillId="2" borderId="2" xfId="0" quotePrefix="1" applyNumberFormat="1" applyFont="1" applyFill="1" applyBorder="1" applyAlignment="1">
      <alignment horizontal="right" vertical="top"/>
    </xf>
    <xf numFmtId="14" fontId="52" fillId="2" borderId="62" xfId="0" applyNumberFormat="1" applyFont="1" applyFill="1" applyBorder="1" applyAlignment="1">
      <alignment horizontal="right" vertical="top"/>
    </xf>
    <xf numFmtId="164" fontId="33" fillId="2" borderId="3" xfId="2" applyFont="1" applyFill="1" applyBorder="1" applyAlignment="1">
      <alignment vertical="top" wrapText="1"/>
    </xf>
    <xf numFmtId="164" fontId="0" fillId="2" borderId="3" xfId="0" applyNumberFormat="1" applyFont="1" applyFill="1" applyBorder="1" applyAlignment="1">
      <alignment vertical="top" wrapText="1"/>
    </xf>
    <xf numFmtId="14" fontId="0" fillId="2" borderId="3" xfId="0" applyNumberFormat="1" applyFont="1" applyFill="1" applyBorder="1" applyAlignment="1">
      <alignment vertical="top"/>
    </xf>
    <xf numFmtId="15" fontId="0" fillId="2" borderId="3" xfId="0" quotePrefix="1" applyNumberFormat="1" applyFont="1" applyFill="1" applyBorder="1" applyAlignment="1">
      <alignment horizontal="center" vertical="top"/>
    </xf>
    <xf numFmtId="14" fontId="0" fillId="2" borderId="3" xfId="0" applyNumberFormat="1" applyFont="1" applyFill="1" applyBorder="1" applyAlignment="1">
      <alignment vertical="top" wrapText="1"/>
    </xf>
    <xf numFmtId="0" fontId="33" fillId="2" borderId="3" xfId="0" applyFont="1" applyFill="1" applyBorder="1" applyAlignment="1">
      <alignment vertical="top"/>
    </xf>
    <xf numFmtId="0" fontId="0" fillId="2" borderId="3" xfId="0" applyFont="1" applyFill="1" applyBorder="1" applyAlignment="1">
      <alignment vertical="top"/>
    </xf>
    <xf numFmtId="41" fontId="0" fillId="2" borderId="3" xfId="2" applyNumberFormat="1" applyFont="1" applyFill="1" applyBorder="1" applyAlignment="1">
      <alignment horizontal="right" vertical="top"/>
    </xf>
    <xf numFmtId="0" fontId="0" fillId="2" borderId="3" xfId="0" applyFont="1" applyFill="1" applyBorder="1" applyAlignment="1">
      <alignment vertical="top" wrapText="1"/>
    </xf>
    <xf numFmtId="0" fontId="0" fillId="2" borderId="3" xfId="0" quotePrefix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0" xfId="0" applyFont="1" applyFill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0" xfId="0" applyFont="1" applyFill="1" applyAlignment="1">
      <alignment vertical="top" wrapText="1"/>
    </xf>
    <xf numFmtId="0" fontId="0" fillId="4" borderId="0" xfId="0" applyFill="1"/>
    <xf numFmtId="165" fontId="0" fillId="0" borderId="0" xfId="0" applyNumberFormat="1"/>
    <xf numFmtId="0" fontId="48" fillId="2" borderId="0" xfId="0" applyFont="1" applyFill="1"/>
    <xf numFmtId="0" fontId="33" fillId="4" borderId="0" xfId="0" applyFont="1" applyFill="1"/>
    <xf numFmtId="0" fontId="48" fillId="0" borderId="0" xfId="0" applyFont="1"/>
    <xf numFmtId="0" fontId="48" fillId="7" borderId="0" xfId="0" applyFont="1" applyFill="1"/>
    <xf numFmtId="3" fontId="5" fillId="2" borderId="71" xfId="2" applyNumberFormat="1" applyFont="1" applyFill="1" applyBorder="1" applyAlignment="1">
      <alignment vertical="top" readingOrder="1"/>
    </xf>
    <xf numFmtId="166" fontId="87" fillId="2" borderId="45" xfId="0" applyNumberFormat="1" applyFont="1" applyFill="1" applyBorder="1" applyAlignment="1">
      <alignment vertical="top"/>
    </xf>
    <xf numFmtId="166" fontId="84" fillId="2" borderId="45" xfId="1" applyFont="1" applyFill="1" applyBorder="1" applyAlignment="1">
      <alignment horizontal="center" vertical="top"/>
    </xf>
    <xf numFmtId="0" fontId="84" fillId="2" borderId="45" xfId="0" applyFont="1" applyFill="1" applyBorder="1" applyAlignment="1">
      <alignment horizontal="center" vertical="top"/>
    </xf>
    <xf numFmtId="166" fontId="84" fillId="2" borderId="45" xfId="0" applyNumberFormat="1" applyFont="1" applyFill="1" applyBorder="1" applyAlignment="1">
      <alignment vertical="top"/>
    </xf>
    <xf numFmtId="0" fontId="84" fillId="2" borderId="45" xfId="0" applyFont="1" applyFill="1" applyBorder="1" applyAlignment="1">
      <alignment vertical="top"/>
    </xf>
    <xf numFmtId="166" fontId="83" fillId="2" borderId="45" xfId="1" applyFont="1" applyFill="1" applyBorder="1" applyAlignment="1">
      <alignment horizontal="center" vertical="top"/>
    </xf>
    <xf numFmtId="167" fontId="86" fillId="0" borderId="47" xfId="2" applyNumberFormat="1" applyFont="1" applyBorder="1" applyAlignment="1">
      <alignment horizontal="center" vertical="top"/>
    </xf>
    <xf numFmtId="164" fontId="84" fillId="2" borderId="45" xfId="0" applyNumberFormat="1" applyFont="1" applyFill="1" applyBorder="1" applyAlignment="1">
      <alignment horizontal="center" vertical="top"/>
    </xf>
    <xf numFmtId="166" fontId="83" fillId="2" borderId="45" xfId="0" applyNumberFormat="1" applyFont="1" applyFill="1" applyBorder="1" applyAlignment="1">
      <alignment horizontal="center" vertical="top"/>
    </xf>
    <xf numFmtId="166" fontId="84" fillId="2" borderId="45" xfId="1" applyFont="1" applyFill="1" applyBorder="1" applyAlignment="1">
      <alignment horizontal="center"/>
    </xf>
    <xf numFmtId="0" fontId="84" fillId="2" borderId="45" xfId="0" applyFont="1" applyFill="1" applyBorder="1" applyAlignment="1">
      <alignment horizontal="center"/>
    </xf>
    <xf numFmtId="167" fontId="84" fillId="0" borderId="45" xfId="2" applyNumberFormat="1" applyFont="1" applyBorder="1" applyAlignment="1">
      <alignment horizontal="center"/>
    </xf>
    <xf numFmtId="166" fontId="84" fillId="2" borderId="45" xfId="1" applyFont="1" applyFill="1" applyBorder="1" applyAlignment="1">
      <alignment vertical="center"/>
    </xf>
    <xf numFmtId="166" fontId="83" fillId="2" borderId="45" xfId="1" applyFont="1" applyFill="1" applyBorder="1" applyAlignment="1">
      <alignment horizontal="center"/>
    </xf>
    <xf numFmtId="166" fontId="86" fillId="2" borderId="45" xfId="1" applyFont="1" applyFill="1" applyBorder="1" applyAlignment="1">
      <alignment vertical="center"/>
    </xf>
    <xf numFmtId="164" fontId="0" fillId="8" borderId="0" xfId="2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/>
    <xf numFmtId="0" fontId="21" fillId="2" borderId="76" xfId="0" applyFont="1" applyFill="1" applyBorder="1" applyAlignment="1">
      <alignment horizontal="center" vertical="top" wrapText="1"/>
    </xf>
    <xf numFmtId="0" fontId="21" fillId="2" borderId="77" xfId="0" applyFont="1" applyFill="1" applyBorder="1" applyAlignment="1">
      <alignment horizontal="center" vertical="top" wrapText="1"/>
    </xf>
    <xf numFmtId="164" fontId="21" fillId="2" borderId="77" xfId="2" applyFont="1" applyFill="1" applyBorder="1" applyAlignment="1">
      <alignment horizontal="center" vertical="top" wrapText="1"/>
    </xf>
    <xf numFmtId="0" fontId="21" fillId="2" borderId="78" xfId="0" applyFont="1" applyFill="1" applyBorder="1" applyAlignment="1">
      <alignment horizontal="center" vertical="top" wrapText="1"/>
    </xf>
    <xf numFmtId="0" fontId="21" fillId="2" borderId="79" xfId="0" applyFont="1" applyFill="1" applyBorder="1" applyAlignment="1">
      <alignment horizontal="center" vertical="top" wrapText="1"/>
    </xf>
    <xf numFmtId="0" fontId="21" fillId="2" borderId="80" xfId="0" applyFont="1" applyFill="1" applyBorder="1" applyAlignment="1">
      <alignment horizontal="center" vertical="top" wrapText="1"/>
    </xf>
    <xf numFmtId="0" fontId="21" fillId="2" borderId="81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167" fontId="56" fillId="2" borderId="0" xfId="2" applyNumberFormat="1" applyFont="1" applyFill="1" applyBorder="1" applyAlignment="1">
      <alignment vertical="center"/>
    </xf>
    <xf numFmtId="164" fontId="33" fillId="9" borderId="3" xfId="2" applyFont="1" applyFill="1" applyBorder="1" applyAlignment="1">
      <alignment vertical="top"/>
    </xf>
    <xf numFmtId="164" fontId="80" fillId="2" borderId="64" xfId="2" applyNumberFormat="1" applyFont="1" applyFill="1" applyBorder="1" applyAlignment="1">
      <alignment vertical="top"/>
    </xf>
    <xf numFmtId="164" fontId="80" fillId="2" borderId="64" xfId="2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50" fillId="2" borderId="2" xfId="5" applyFont="1" applyFill="1" applyBorder="1" applyAlignment="1">
      <alignment horizontal="center" vertical="top"/>
    </xf>
    <xf numFmtId="0" fontId="76" fillId="2" borderId="2" xfId="5" applyFont="1" applyFill="1" applyBorder="1" applyAlignment="1">
      <alignment vertical="top" wrapText="1"/>
    </xf>
    <xf numFmtId="3" fontId="76" fillId="3" borderId="2" xfId="5" applyNumberFormat="1" applyFont="1" applyFill="1" applyBorder="1" applyAlignment="1">
      <alignment horizontal="center" vertical="top"/>
    </xf>
    <xf numFmtId="170" fontId="76" fillId="2" borderId="2" xfId="5" applyNumberFormat="1" applyFont="1" applyFill="1" applyBorder="1" applyAlignment="1">
      <alignment horizontal="center" vertical="top"/>
    </xf>
    <xf numFmtId="37" fontId="76" fillId="3" borderId="2" xfId="5" applyNumberFormat="1" applyFont="1" applyFill="1" applyBorder="1" applyAlignment="1">
      <alignment horizontal="right" vertical="top"/>
    </xf>
    <xf numFmtId="164" fontId="70" fillId="2" borderId="2" xfId="2" applyFont="1" applyFill="1" applyBorder="1" applyAlignment="1">
      <alignment vertical="center"/>
    </xf>
    <xf numFmtId="164" fontId="70" fillId="2" borderId="2" xfId="2" applyFont="1" applyFill="1" applyBorder="1" applyAlignment="1">
      <alignment vertical="center" wrapText="1"/>
    </xf>
    <xf numFmtId="0" fontId="43" fillId="2" borderId="2" xfId="0" applyFont="1" applyFill="1" applyBorder="1" applyAlignment="1">
      <alignment vertical="center"/>
    </xf>
    <xf numFmtId="0" fontId="40" fillId="2" borderId="2" xfId="0" applyFont="1" applyFill="1" applyBorder="1" applyAlignment="1">
      <alignment vertical="top"/>
    </xf>
    <xf numFmtId="164" fontId="33" fillId="2" borderId="0" xfId="2" applyFont="1" applyFill="1" applyBorder="1" applyAlignment="1">
      <alignment vertical="top"/>
    </xf>
    <xf numFmtId="164" fontId="0" fillId="2" borderId="0" xfId="2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164" fontId="0" fillId="2" borderId="4" xfId="2" applyFont="1" applyFill="1" applyBorder="1" applyAlignment="1">
      <alignment horizontal="right"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0" xfId="0" applyFont="1" applyFill="1" applyAlignment="1">
      <alignment vertical="top" wrapText="1"/>
    </xf>
    <xf numFmtId="0" fontId="41" fillId="2" borderId="2" xfId="0" applyFont="1" applyFill="1" applyBorder="1" applyAlignment="1">
      <alignment horizontal="center" vertical="center" wrapText="1"/>
    </xf>
    <xf numFmtId="166" fontId="41" fillId="2" borderId="2" xfId="1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top" wrapText="1"/>
    </xf>
    <xf numFmtId="20" fontId="57" fillId="6" borderId="2" xfId="0" applyNumberFormat="1" applyFont="1" applyFill="1" applyBorder="1" applyAlignment="1">
      <alignment horizontal="center" vertical="top" wrapText="1"/>
    </xf>
    <xf numFmtId="0" fontId="57" fillId="3" borderId="2" xfId="0" applyFont="1" applyFill="1" applyBorder="1" applyAlignment="1">
      <alignment vertical="top" wrapText="1"/>
    </xf>
    <xf numFmtId="14" fontId="42" fillId="3" borderId="2" xfId="0" applyNumberFormat="1" applyFont="1" applyFill="1" applyBorder="1" applyAlignment="1">
      <alignment vertical="top" wrapText="1"/>
    </xf>
    <xf numFmtId="0" fontId="40" fillId="6" borderId="2" xfId="0" quotePrefix="1" applyFont="1" applyFill="1" applyBorder="1" applyAlignment="1">
      <alignment horizontal="left" vertical="center" wrapText="1"/>
    </xf>
    <xf numFmtId="0" fontId="88" fillId="6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15" fontId="42" fillId="6" borderId="2" xfId="0" applyNumberFormat="1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41" fontId="42" fillId="3" borderId="2" xfId="2" applyNumberFormat="1" applyFont="1" applyFill="1" applyBorder="1" applyAlignment="1">
      <alignment horizontal="right" vertical="top" wrapText="1"/>
    </xf>
    <xf numFmtId="0" fontId="42" fillId="6" borderId="2" xfId="0" applyFont="1" applyFill="1" applyBorder="1" applyAlignment="1">
      <alignment horizontal="left" vertical="top" wrapText="1"/>
    </xf>
    <xf numFmtId="0" fontId="42" fillId="8" borderId="2" xfId="0" applyFont="1" applyFill="1" applyBorder="1" applyAlignment="1">
      <alignment horizontal="center" vertical="top" wrapText="1"/>
    </xf>
    <xf numFmtId="20" fontId="57" fillId="8" borderId="2" xfId="0" applyNumberFormat="1" applyFont="1" applyFill="1" applyBorder="1" applyAlignment="1">
      <alignment horizontal="center" vertical="top" wrapText="1"/>
    </xf>
    <xf numFmtId="14" fontId="40" fillId="3" borderId="2" xfId="0" quotePrefix="1" applyNumberFormat="1" applyFont="1" applyFill="1" applyBorder="1" applyAlignment="1">
      <alignment horizontal="right" vertical="top"/>
    </xf>
    <xf numFmtId="14" fontId="40" fillId="8" borderId="2" xfId="0" applyNumberFormat="1" applyFont="1" applyFill="1" applyBorder="1" applyAlignment="1">
      <alignment horizontal="left" vertical="center"/>
    </xf>
    <xf numFmtId="0" fontId="42" fillId="8" borderId="2" xfId="0" applyFont="1" applyFill="1" applyBorder="1" applyAlignment="1">
      <alignment vertical="top"/>
    </xf>
    <xf numFmtId="14" fontId="42" fillId="8" borderId="2" xfId="0" applyNumberFormat="1" applyFont="1" applyFill="1" applyBorder="1" applyAlignment="1">
      <alignment vertical="top" wrapText="1"/>
    </xf>
    <xf numFmtId="164" fontId="57" fillId="3" borderId="2" xfId="2" applyFont="1" applyFill="1" applyBorder="1" applyAlignment="1">
      <alignment vertical="top"/>
    </xf>
    <xf numFmtId="0" fontId="42" fillId="8" borderId="2" xfId="0" applyFont="1" applyFill="1" applyBorder="1" applyAlignment="1">
      <alignment vertical="top" wrapText="1"/>
    </xf>
    <xf numFmtId="0" fontId="42" fillId="2" borderId="2" xfId="0" applyFont="1" applyFill="1" applyBorder="1" applyAlignment="1">
      <alignment horizontal="center" vertical="top" wrapText="1"/>
    </xf>
    <xf numFmtId="20" fontId="57" fillId="2" borderId="2" xfId="0" applyNumberFormat="1" applyFont="1" applyFill="1" applyBorder="1" applyAlignment="1">
      <alignment horizontal="center" vertical="top" wrapText="1"/>
    </xf>
    <xf numFmtId="14" fontId="40" fillId="2" borderId="2" xfId="0" quotePrefix="1" applyNumberFormat="1" applyFont="1" applyFill="1" applyBorder="1" applyAlignment="1">
      <alignment horizontal="left" vertical="center"/>
    </xf>
    <xf numFmtId="164" fontId="57" fillId="2" borderId="2" xfId="2" applyFont="1" applyFill="1" applyBorder="1" applyAlignment="1">
      <alignment vertical="top" wrapText="1"/>
    </xf>
    <xf numFmtId="15" fontId="42" fillId="2" borderId="2" xfId="0" quotePrefix="1" applyNumberFormat="1" applyFont="1" applyFill="1" applyBorder="1" applyAlignment="1">
      <alignment horizontal="center" vertical="top"/>
    </xf>
    <xf numFmtId="0" fontId="42" fillId="2" borderId="2" xfId="0" applyFont="1" applyFill="1" applyBorder="1" applyAlignment="1">
      <alignment vertical="top" wrapText="1"/>
    </xf>
    <xf numFmtId="0" fontId="57" fillId="2" borderId="2" xfId="0" applyFont="1" applyFill="1" applyBorder="1" applyAlignment="1">
      <alignment vertical="top"/>
    </xf>
    <xf numFmtId="41" fontId="57" fillId="3" borderId="2" xfId="2" applyNumberFormat="1" applyFont="1" applyFill="1" applyBorder="1" applyAlignment="1">
      <alignment horizontal="right" vertical="top" wrapText="1"/>
    </xf>
    <xf numFmtId="0" fontId="42" fillId="0" borderId="2" xfId="0" applyFont="1" applyBorder="1" applyAlignment="1">
      <alignment vertical="top" wrapText="1"/>
    </xf>
    <xf numFmtId="0" fontId="57" fillId="2" borderId="2" xfId="0" applyFont="1" applyFill="1" applyBorder="1" applyAlignment="1">
      <alignment vertical="top" wrapText="1"/>
    </xf>
    <xf numFmtId="0" fontId="57" fillId="5" borderId="2" xfId="0" applyFont="1" applyFill="1" applyBorder="1" applyAlignment="1">
      <alignment vertical="top" wrapText="1"/>
    </xf>
    <xf numFmtId="0" fontId="40" fillId="5" borderId="2" xfId="0" applyFont="1" applyFill="1" applyBorder="1" applyAlignment="1">
      <alignment horizontal="right" vertical="top"/>
    </xf>
    <xf numFmtId="14" fontId="40" fillId="5" borderId="2" xfId="0" quotePrefix="1" applyNumberFormat="1" applyFont="1" applyFill="1" applyBorder="1" applyAlignment="1">
      <alignment horizontal="right" vertical="top"/>
    </xf>
    <xf numFmtId="14" fontId="40" fillId="2" borderId="2" xfId="0" quotePrefix="1" applyNumberFormat="1" applyFont="1" applyFill="1" applyBorder="1" applyAlignment="1">
      <alignment vertical="top"/>
    </xf>
    <xf numFmtId="0" fontId="42" fillId="9" borderId="2" xfId="0" applyFont="1" applyFill="1" applyBorder="1" applyAlignment="1">
      <alignment horizontal="left" vertical="top"/>
    </xf>
    <xf numFmtId="15" fontId="42" fillId="2" borderId="2" xfId="0" applyNumberFormat="1" applyFont="1" applyFill="1" applyBorder="1" applyAlignment="1">
      <alignment horizontal="center" vertical="top"/>
    </xf>
    <xf numFmtId="41" fontId="42" fillId="5" borderId="2" xfId="2" applyNumberFormat="1" applyFont="1" applyFill="1" applyBorder="1" applyAlignment="1">
      <alignment horizontal="right" vertical="top" wrapText="1"/>
    </xf>
    <xf numFmtId="0" fontId="42" fillId="2" borderId="2" xfId="0" quotePrefix="1" applyFont="1" applyFill="1" applyBorder="1" applyAlignment="1">
      <alignment vertical="top" wrapText="1"/>
    </xf>
    <xf numFmtId="20" fontId="42" fillId="2" borderId="2" xfId="0" applyNumberFormat="1" applyFont="1" applyFill="1" applyBorder="1" applyAlignment="1">
      <alignment horizontal="center" vertical="top"/>
    </xf>
    <xf numFmtId="0" fontId="42" fillId="2" borderId="2" xfId="0" applyFont="1" applyFill="1" applyBorder="1" applyAlignment="1">
      <alignment vertical="top"/>
    </xf>
    <xf numFmtId="0" fontId="42" fillId="2" borderId="2" xfId="0" applyFont="1" applyFill="1" applyBorder="1" applyAlignment="1">
      <alignment horizontal="left" vertical="top" wrapText="1"/>
    </xf>
    <xf numFmtId="0" fontId="42" fillId="4" borderId="2" xfId="0" applyFont="1" applyFill="1" applyBorder="1" applyAlignment="1">
      <alignment vertical="top" wrapText="1"/>
    </xf>
    <xf numFmtId="14" fontId="42" fillId="4" borderId="2" xfId="0" applyNumberFormat="1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/>
    </xf>
    <xf numFmtId="0" fontId="42" fillId="2" borderId="2" xfId="0" quotePrefix="1" applyFont="1" applyFill="1" applyBorder="1" applyAlignment="1">
      <alignment horizontal="center" vertical="top"/>
    </xf>
    <xf numFmtId="0" fontId="42" fillId="2" borderId="2" xfId="0" applyFont="1" applyFill="1" applyBorder="1" applyAlignment="1">
      <alignment horizontal="right" vertical="top" wrapText="1"/>
    </xf>
    <xf numFmtId="164" fontId="42" fillId="10" borderId="2" xfId="2" applyFont="1" applyFill="1" applyBorder="1" applyAlignment="1">
      <alignment horizontal="right" vertical="top" wrapText="1"/>
    </xf>
    <xf numFmtId="164" fontId="42" fillId="10" borderId="2" xfId="2" applyNumberFormat="1" applyFont="1" applyFill="1" applyBorder="1" applyAlignment="1">
      <alignment horizontal="right" vertical="top"/>
    </xf>
    <xf numFmtId="0" fontId="42" fillId="11" borderId="2" xfId="0" quotePrefix="1" applyFont="1" applyFill="1" applyBorder="1" applyAlignment="1">
      <alignment vertical="top" wrapText="1"/>
    </xf>
    <xf numFmtId="14" fontId="42" fillId="11" borderId="2" xfId="0" applyNumberFormat="1" applyFont="1" applyFill="1" applyBorder="1" applyAlignment="1">
      <alignment vertical="top" wrapText="1"/>
    </xf>
    <xf numFmtId="14" fontId="42" fillId="2" borderId="2" xfId="0" applyNumberFormat="1" applyFont="1" applyFill="1" applyBorder="1" applyAlignment="1">
      <alignment vertical="top" wrapText="1"/>
    </xf>
    <xf numFmtId="0" fontId="40" fillId="12" borderId="2" xfId="0" applyFont="1" applyFill="1" applyBorder="1" applyAlignment="1">
      <alignment vertical="top" wrapText="1"/>
    </xf>
    <xf numFmtId="0" fontId="40" fillId="12" borderId="2" xfId="0" applyFont="1" applyFill="1" applyBorder="1" applyAlignment="1">
      <alignment horizontal="right" vertical="top"/>
    </xf>
    <xf numFmtId="0" fontId="42" fillId="0" borderId="2" xfId="0" applyFont="1" applyBorder="1" applyAlignment="1">
      <alignment horizontal="center" vertical="top" wrapText="1"/>
    </xf>
    <xf numFmtId="15" fontId="42" fillId="2" borderId="2" xfId="0" quotePrefix="1" applyNumberFormat="1" applyFont="1" applyFill="1" applyBorder="1" applyAlignment="1">
      <alignment vertical="top" wrapText="1"/>
    </xf>
    <xf numFmtId="0" fontId="42" fillId="4" borderId="2" xfId="0" applyFont="1" applyFill="1" applyBorder="1" applyAlignment="1">
      <alignment horizontal="center" vertical="top" wrapText="1"/>
    </xf>
    <xf numFmtId="0" fontId="42" fillId="4" borderId="2" xfId="0" quotePrefix="1" applyFont="1" applyFill="1" applyBorder="1" applyAlignment="1">
      <alignment vertical="top"/>
    </xf>
    <xf numFmtId="0" fontId="42" fillId="4" borderId="2" xfId="0" applyFont="1" applyFill="1" applyBorder="1" applyAlignment="1">
      <alignment vertical="top"/>
    </xf>
    <xf numFmtId="0" fontId="40" fillId="4" borderId="2" xfId="0" applyFont="1" applyFill="1" applyBorder="1" applyAlignment="1">
      <alignment vertical="top" wrapText="1" readingOrder="1"/>
    </xf>
    <xf numFmtId="14" fontId="40" fillId="4" borderId="2" xfId="0" applyNumberFormat="1" applyFont="1" applyFill="1" applyBorder="1" applyAlignment="1">
      <alignment vertical="top"/>
    </xf>
    <xf numFmtId="0" fontId="42" fillId="4" borderId="2" xfId="0" quotePrefix="1" applyFont="1" applyFill="1" applyBorder="1" applyAlignment="1">
      <alignment vertical="top" wrapText="1"/>
    </xf>
    <xf numFmtId="0" fontId="42" fillId="4" borderId="2" xfId="0" applyFont="1" applyFill="1" applyBorder="1" applyAlignment="1">
      <alignment horizontal="right" vertical="top" wrapText="1"/>
    </xf>
    <xf numFmtId="39" fontId="40" fillId="4" borderId="2" xfId="0" applyNumberFormat="1" applyFont="1" applyFill="1" applyBorder="1" applyAlignment="1">
      <alignment horizontal="right" vertical="top"/>
    </xf>
    <xf numFmtId="0" fontId="42" fillId="2" borderId="2" xfId="0" quotePrefix="1" applyFont="1" applyFill="1" applyBorder="1" applyAlignment="1">
      <alignment vertical="top"/>
    </xf>
    <xf numFmtId="0" fontId="42" fillId="0" borderId="2" xfId="0" applyFont="1" applyBorder="1" applyAlignment="1">
      <alignment horizontal="left" vertical="top" wrapText="1"/>
    </xf>
    <xf numFmtId="20" fontId="57" fillId="2" borderId="2" xfId="0" applyNumberFormat="1" applyFont="1" applyFill="1" applyBorder="1" applyAlignment="1">
      <alignment horizontal="center" vertical="top"/>
    </xf>
    <xf numFmtId="164" fontId="57" fillId="10" borderId="2" xfId="2" applyFont="1" applyFill="1" applyBorder="1" applyAlignment="1">
      <alignment vertical="top"/>
    </xf>
    <xf numFmtId="164" fontId="42" fillId="4" borderId="2" xfId="2" applyNumberFormat="1" applyFont="1" applyFill="1" applyBorder="1" applyAlignment="1">
      <alignment vertical="top"/>
    </xf>
    <xf numFmtId="0" fontId="40" fillId="2" borderId="2" xfId="0" quotePrefix="1" applyFont="1" applyFill="1" applyBorder="1" applyAlignment="1">
      <alignment vertical="top"/>
    </xf>
    <xf numFmtId="0" fontId="42" fillId="5" borderId="2" xfId="0" applyFont="1" applyFill="1" applyBorder="1" applyAlignment="1">
      <alignment horizontal="center" vertical="top"/>
    </xf>
    <xf numFmtId="164" fontId="88" fillId="5" borderId="2" xfId="2" applyFont="1" applyFill="1" applyBorder="1" applyAlignment="1">
      <alignment horizontal="right" vertical="top"/>
    </xf>
    <xf numFmtId="0" fontId="42" fillId="5" borderId="2" xfId="0" applyFont="1" applyFill="1" applyBorder="1" applyAlignment="1">
      <alignment horizontal="right" vertical="top" wrapText="1"/>
    </xf>
    <xf numFmtId="0" fontId="42" fillId="9" borderId="2" xfId="0" quotePrefix="1" applyFont="1" applyFill="1" applyBorder="1" applyAlignment="1">
      <alignment vertical="top" wrapText="1"/>
    </xf>
    <xf numFmtId="164" fontId="42" fillId="10" borderId="2" xfId="2" applyFont="1" applyFill="1" applyBorder="1" applyAlignment="1">
      <alignment vertical="top" wrapText="1"/>
    </xf>
    <xf numFmtId="0" fontId="57" fillId="4" borderId="2" xfId="0" applyFont="1" applyFill="1" applyBorder="1" applyAlignment="1">
      <alignment vertical="top" wrapText="1"/>
    </xf>
    <xf numFmtId="166" fontId="22" fillId="2" borderId="77" xfId="1" applyFont="1" applyFill="1" applyBorder="1" applyAlignment="1">
      <alignment horizontal="center" vertical="top" wrapText="1"/>
    </xf>
    <xf numFmtId="0" fontId="22" fillId="2" borderId="82" xfId="0" applyFont="1" applyFill="1" applyBorder="1" applyAlignment="1">
      <alignment horizontal="center" vertical="top" wrapText="1"/>
    </xf>
    <xf numFmtId="0" fontId="22" fillId="2" borderId="80" xfId="0" applyFont="1" applyFill="1" applyBorder="1" applyAlignment="1">
      <alignment horizontal="center" vertical="top" wrapText="1"/>
    </xf>
    <xf numFmtId="0" fontId="22" fillId="2" borderId="76" xfId="0" applyFont="1" applyFill="1" applyBorder="1" applyAlignment="1">
      <alignment horizontal="center" vertical="top" wrapText="1"/>
    </xf>
    <xf numFmtId="166" fontId="21" fillId="2" borderId="78" xfId="0" applyNumberFormat="1" applyFont="1" applyFill="1" applyBorder="1" applyAlignment="1">
      <alignment horizontal="center" vertical="top" wrapText="1"/>
    </xf>
    <xf numFmtId="166" fontId="22" fillId="2" borderId="78" xfId="0" applyNumberFormat="1" applyFont="1" applyFill="1" applyBorder="1" applyAlignment="1">
      <alignment horizontal="center" vertical="top" wrapText="1"/>
    </xf>
    <xf numFmtId="0" fontId="40" fillId="2" borderId="2" xfId="0" applyFont="1" applyFill="1" applyBorder="1" applyAlignment="1">
      <alignment vertical="top" wrapText="1"/>
    </xf>
    <xf numFmtId="0" fontId="40" fillId="2" borderId="2" xfId="0" applyFont="1" applyFill="1" applyBorder="1" applyAlignment="1">
      <alignment vertical="top" wrapText="1" readingOrder="1"/>
    </xf>
    <xf numFmtId="14" fontId="63" fillId="2" borderId="45" xfId="0" applyNumberFormat="1" applyFont="1" applyFill="1" applyBorder="1" applyAlignment="1">
      <alignment vertical="top"/>
    </xf>
    <xf numFmtId="164" fontId="63" fillId="2" borderId="45" xfId="2" applyFont="1" applyFill="1" applyBorder="1" applyAlignment="1">
      <alignment vertical="top"/>
    </xf>
    <xf numFmtId="3" fontId="63" fillId="2" borderId="45" xfId="2" applyNumberFormat="1" applyFont="1" applyFill="1" applyBorder="1" applyAlignment="1">
      <alignment vertical="top"/>
    </xf>
    <xf numFmtId="166" fontId="86" fillId="2" borderId="45" xfId="0" applyNumberFormat="1" applyFont="1" applyFill="1" applyBorder="1" applyAlignment="1">
      <alignment vertical="top"/>
    </xf>
    <xf numFmtId="20" fontId="63" fillId="2" borderId="45" xfId="0" applyNumberFormat="1" applyFont="1" applyFill="1" applyBorder="1" applyAlignment="1">
      <alignment horizontal="center" vertical="top"/>
    </xf>
    <xf numFmtId="0" fontId="40" fillId="2" borderId="0" xfId="0" applyFont="1" applyFill="1" applyAlignment="1">
      <alignment vertical="top"/>
    </xf>
    <xf numFmtId="4" fontId="40" fillId="2" borderId="0" xfId="0" applyNumberFormat="1" applyFont="1" applyFill="1" applyAlignment="1">
      <alignment vertical="top"/>
    </xf>
    <xf numFmtId="0" fontId="50" fillId="0" borderId="0" xfId="0" applyFont="1" applyAlignment="1">
      <alignment vertical="top"/>
    </xf>
    <xf numFmtId="4" fontId="50" fillId="2" borderId="0" xfId="0" applyNumberFormat="1" applyFont="1" applyFill="1" applyAlignment="1">
      <alignment vertical="top"/>
    </xf>
    <xf numFmtId="166" fontId="42" fillId="2" borderId="45" xfId="0" applyNumberFormat="1" applyFont="1" applyFill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1" fillId="0" borderId="48" xfId="0" applyFont="1" applyBorder="1" applyAlignment="1"/>
    <xf numFmtId="0" fontId="41" fillId="0" borderId="47" xfId="0" applyFont="1" applyBorder="1" applyAlignment="1"/>
    <xf numFmtId="0" fontId="43" fillId="0" borderId="47" xfId="0" applyFont="1" applyFill="1" applyBorder="1" applyAlignment="1">
      <alignment vertical="center"/>
    </xf>
    <xf numFmtId="0" fontId="42" fillId="0" borderId="45" xfId="0" applyFont="1" applyFill="1" applyBorder="1" applyAlignment="1">
      <alignment vertical="center"/>
    </xf>
    <xf numFmtId="0" fontId="42" fillId="2" borderId="45" xfId="0" applyFont="1" applyFill="1" applyBorder="1" applyAlignment="1">
      <alignment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vertical="center"/>
    </xf>
    <xf numFmtId="0" fontId="42" fillId="0" borderId="0" xfId="0" applyFont="1"/>
    <xf numFmtId="164" fontId="42" fillId="0" borderId="0" xfId="2" applyFont="1"/>
    <xf numFmtId="43" fontId="54" fillId="4" borderId="0" xfId="0" applyNumberFormat="1" applyFont="1" applyFill="1"/>
    <xf numFmtId="43" fontId="42" fillId="0" borderId="0" xfId="0" applyNumberFormat="1" applyFont="1"/>
    <xf numFmtId="0" fontId="41" fillId="0" borderId="48" xfId="0" quotePrefix="1" applyFont="1" applyBorder="1" applyAlignment="1">
      <alignment horizontal="center"/>
    </xf>
    <xf numFmtId="0" fontId="41" fillId="0" borderId="47" xfId="0" applyFont="1" applyBorder="1" applyAlignment="1">
      <alignment horizontal="left"/>
    </xf>
    <xf numFmtId="0" fontId="43" fillId="0" borderId="47" xfId="0" applyFont="1" applyBorder="1" applyAlignment="1"/>
    <xf numFmtId="0" fontId="42" fillId="0" borderId="45" xfId="0" applyFont="1" applyBorder="1" applyAlignment="1">
      <alignment horizontal="center"/>
    </xf>
    <xf numFmtId="0" fontId="42" fillId="0" borderId="45" xfId="0" applyFont="1" applyBorder="1" applyAlignment="1"/>
    <xf numFmtId="0" fontId="42" fillId="2" borderId="45" xfId="0" applyFont="1" applyFill="1" applyBorder="1" applyAlignment="1">
      <alignment horizontal="center"/>
    </xf>
    <xf numFmtId="164" fontId="54" fillId="0" borderId="45" xfId="2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54" fillId="0" borderId="0" xfId="0" applyFont="1"/>
    <xf numFmtId="0" fontId="53" fillId="2" borderId="46" xfId="0" applyFont="1" applyFill="1" applyBorder="1" applyAlignment="1">
      <alignment horizontal="center" vertical="top"/>
    </xf>
    <xf numFmtId="0" fontId="53" fillId="2" borderId="48" xfId="0" applyFont="1" applyFill="1" applyBorder="1" applyAlignment="1">
      <alignment horizontal="center" vertical="top"/>
    </xf>
    <xf numFmtId="0" fontId="41" fillId="2" borderId="45" xfId="0" applyFont="1" applyFill="1" applyBorder="1" applyAlignment="1">
      <alignment vertical="top"/>
    </xf>
    <xf numFmtId="0" fontId="81" fillId="2" borderId="45" xfId="0" applyFont="1" applyFill="1" applyBorder="1" applyAlignment="1">
      <alignment vertical="top"/>
    </xf>
    <xf numFmtId="0" fontId="73" fillId="2" borderId="45" xfId="0" applyFont="1" applyFill="1" applyBorder="1" applyAlignment="1">
      <alignment horizontal="center" vertical="top"/>
    </xf>
    <xf numFmtId="164" fontId="41" fillId="2" borderId="45" xfId="2" applyFont="1" applyFill="1" applyBorder="1" applyAlignment="1">
      <alignment vertical="top"/>
    </xf>
    <xf numFmtId="0" fontId="73" fillId="2" borderId="45" xfId="0" applyFont="1" applyFill="1" applyBorder="1" applyAlignment="1">
      <alignment vertical="top"/>
    </xf>
    <xf numFmtId="3" fontId="41" fillId="2" borderId="45" xfId="2" applyNumberFormat="1" applyFont="1" applyFill="1" applyBorder="1" applyAlignment="1">
      <alignment vertical="top"/>
    </xf>
    <xf numFmtId="20" fontId="41" fillId="2" borderId="45" xfId="0" applyNumberFormat="1" applyFont="1" applyFill="1" applyBorder="1" applyAlignment="1">
      <alignment horizontal="center" vertical="top"/>
    </xf>
    <xf numFmtId="0" fontId="81" fillId="2" borderId="14" xfId="0" applyFont="1" applyFill="1" applyBorder="1" applyAlignment="1">
      <alignment vertical="top"/>
    </xf>
    <xf numFmtId="0" fontId="81" fillId="2" borderId="0" xfId="0" applyFont="1" applyFill="1" applyAlignment="1">
      <alignment vertical="top"/>
    </xf>
    <xf numFmtId="164" fontId="81" fillId="2" borderId="0" xfId="2" applyFont="1" applyFill="1" applyAlignment="1">
      <alignment vertical="top"/>
    </xf>
    <xf numFmtId="167" fontId="81" fillId="2" borderId="0" xfId="2" applyNumberFormat="1" applyFont="1" applyFill="1" applyAlignment="1">
      <alignment vertical="top"/>
    </xf>
    <xf numFmtId="0" fontId="54" fillId="2" borderId="45" xfId="0" applyFont="1" applyFill="1" applyBorder="1" applyAlignment="1">
      <alignment vertical="top"/>
    </xf>
    <xf numFmtId="0" fontId="57" fillId="2" borderId="45" xfId="0" applyFont="1" applyFill="1" applyBorder="1" applyAlignment="1">
      <alignment vertical="top"/>
    </xf>
    <xf numFmtId="20" fontId="42" fillId="2" borderId="45" xfId="0" applyNumberFormat="1" applyFont="1" applyFill="1" applyBorder="1" applyAlignment="1">
      <alignment horizontal="center" vertical="top"/>
    </xf>
    <xf numFmtId="0" fontId="54" fillId="2" borderId="14" xfId="0" applyFont="1" applyFill="1" applyBorder="1" applyAlignment="1">
      <alignment vertical="top"/>
    </xf>
    <xf numFmtId="0" fontId="54" fillId="2" borderId="0" xfId="0" applyFont="1" applyFill="1" applyAlignment="1">
      <alignment vertical="top"/>
    </xf>
    <xf numFmtId="164" fontId="54" fillId="2" borderId="0" xfId="2" applyFont="1" applyFill="1" applyAlignment="1">
      <alignment vertical="top"/>
    </xf>
    <xf numFmtId="167" fontId="54" fillId="2" borderId="0" xfId="2" applyNumberFormat="1" applyFont="1" applyFill="1" applyAlignment="1">
      <alignment vertical="top"/>
    </xf>
    <xf numFmtId="166" fontId="73" fillId="2" borderId="47" xfId="0" applyNumberFormat="1" applyFont="1" applyFill="1" applyBorder="1" applyAlignment="1">
      <alignment vertical="top"/>
    </xf>
    <xf numFmtId="0" fontId="50" fillId="0" borderId="45" xfId="0" applyFont="1" applyBorder="1" applyAlignment="1">
      <alignment vertical="top"/>
    </xf>
    <xf numFmtId="0" fontId="40" fillId="2" borderId="45" xfId="0" applyFont="1" applyFill="1" applyBorder="1" applyAlignment="1">
      <alignment vertical="top"/>
    </xf>
    <xf numFmtId="1" fontId="40" fillId="2" borderId="45" xfId="0" applyNumberFormat="1" applyFont="1" applyFill="1" applyBorder="1" applyAlignment="1">
      <alignment vertical="top"/>
    </xf>
    <xf numFmtId="3" fontId="40" fillId="2" borderId="45" xfId="0" applyNumberFormat="1" applyFont="1" applyFill="1" applyBorder="1" applyAlignment="1">
      <alignment vertical="top"/>
    </xf>
    <xf numFmtId="4" fontId="40" fillId="2" borderId="45" xfId="0" applyNumberFormat="1" applyFont="1" applyFill="1" applyBorder="1" applyAlignment="1">
      <alignment vertical="top"/>
    </xf>
    <xf numFmtId="0" fontId="50" fillId="2" borderId="45" xfId="0" applyFont="1" applyFill="1" applyBorder="1" applyAlignment="1">
      <alignment vertical="top"/>
    </xf>
    <xf numFmtId="1" fontId="50" fillId="2" borderId="45" xfId="0" applyNumberFormat="1" applyFont="1" applyFill="1" applyBorder="1" applyAlignment="1">
      <alignment vertical="top"/>
    </xf>
    <xf numFmtId="3" fontId="50" fillId="2" borderId="45" xfId="0" applyNumberFormat="1" applyFont="1" applyFill="1" applyBorder="1" applyAlignment="1">
      <alignment vertical="top"/>
    </xf>
    <xf numFmtId="4" fontId="50" fillId="2" borderId="45" xfId="0" applyNumberFormat="1" applyFont="1" applyFill="1" applyBorder="1" applyAlignment="1">
      <alignment vertical="top"/>
    </xf>
    <xf numFmtId="164" fontId="54" fillId="2" borderId="2" xfId="2" applyFont="1" applyFill="1" applyBorder="1" applyAlignment="1">
      <alignment vertical="center"/>
    </xf>
    <xf numFmtId="167" fontId="81" fillId="2" borderId="2" xfId="2" applyNumberFormat="1" applyFont="1" applyFill="1" applyBorder="1" applyAlignment="1">
      <alignment vertical="center"/>
    </xf>
    <xf numFmtId="0" fontId="54" fillId="2" borderId="2" xfId="0" applyFont="1" applyFill="1" applyBorder="1" applyAlignment="1">
      <alignment vertical="center" wrapText="1"/>
    </xf>
    <xf numFmtId="167" fontId="54" fillId="2" borderId="2" xfId="2" applyNumberFormat="1" applyFont="1" applyFill="1" applyBorder="1" applyAlignment="1">
      <alignment vertical="center"/>
    </xf>
    <xf numFmtId="0" fontId="81" fillId="2" borderId="2" xfId="0" applyFont="1" applyFill="1" applyBorder="1" applyAlignment="1">
      <alignment vertical="center"/>
    </xf>
    <xf numFmtId="164" fontId="81" fillId="2" borderId="2" xfId="2" applyFont="1" applyFill="1" applyBorder="1" applyAlignment="1">
      <alignment vertical="center"/>
    </xf>
    <xf numFmtId="164" fontId="81" fillId="2" borderId="2" xfId="2" applyFont="1" applyFill="1" applyBorder="1" applyAlignment="1">
      <alignment vertical="center" wrapText="1"/>
    </xf>
    <xf numFmtId="164" fontId="54" fillId="2" borderId="2" xfId="2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center" vertical="center"/>
    </xf>
    <xf numFmtId="167" fontId="58" fillId="2" borderId="2" xfId="2" applyNumberFormat="1" applyFont="1" applyFill="1" applyBorder="1" applyAlignment="1">
      <alignment vertical="center"/>
    </xf>
    <xf numFmtId="164" fontId="58" fillId="2" borderId="2" xfId="2" applyFont="1" applyFill="1" applyBorder="1" applyAlignment="1">
      <alignment vertical="center"/>
    </xf>
    <xf numFmtId="167" fontId="58" fillId="2" borderId="2" xfId="0" applyNumberFormat="1" applyFont="1" applyFill="1" applyBorder="1" applyAlignment="1">
      <alignment vertical="center"/>
    </xf>
    <xf numFmtId="0" fontId="54" fillId="2" borderId="2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vertical="center" wrapText="1"/>
    </xf>
    <xf numFmtId="37" fontId="54" fillId="2" borderId="2" xfId="0" applyNumberFormat="1" applyFont="1" applyFill="1" applyBorder="1" applyAlignment="1">
      <alignment horizontal="right" vertical="top"/>
    </xf>
    <xf numFmtId="166" fontId="57" fillId="2" borderId="2" xfId="1" applyFont="1" applyFill="1" applyBorder="1" applyAlignment="1">
      <alignment vertical="top"/>
    </xf>
    <xf numFmtId="166" fontId="57" fillId="2" borderId="2" xfId="1" applyFont="1" applyFill="1" applyBorder="1" applyAlignment="1">
      <alignment vertical="center"/>
    </xf>
    <xf numFmtId="167" fontId="81" fillId="13" borderId="2" xfId="2" applyNumberFormat="1" applyFont="1" applyFill="1" applyBorder="1" applyAlignment="1">
      <alignment vertical="center"/>
    </xf>
    <xf numFmtId="0" fontId="81" fillId="13" borderId="2" xfId="0" applyFont="1" applyFill="1" applyBorder="1" applyAlignment="1">
      <alignment vertical="center"/>
    </xf>
    <xf numFmtId="1" fontId="50" fillId="13" borderId="2" xfId="0" applyNumberFormat="1" applyFont="1" applyFill="1" applyBorder="1" applyAlignment="1">
      <alignment vertical="top"/>
    </xf>
    <xf numFmtId="0" fontId="50" fillId="13" borderId="2" xfId="0" applyFont="1" applyFill="1" applyBorder="1" applyAlignment="1">
      <alignment vertical="top"/>
    </xf>
    <xf numFmtId="164" fontId="81" fillId="13" borderId="2" xfId="2" applyFont="1" applyFill="1" applyBorder="1" applyAlignment="1">
      <alignment vertical="center"/>
    </xf>
    <xf numFmtId="167" fontId="81" fillId="13" borderId="2" xfId="0" applyNumberFormat="1" applyFont="1" applyFill="1" applyBorder="1" applyAlignment="1">
      <alignment vertical="center"/>
    </xf>
    <xf numFmtId="166" fontId="73" fillId="13" borderId="2" xfId="1" applyFont="1" applyFill="1" applyBorder="1" applyAlignment="1">
      <alignment vertical="top"/>
    </xf>
    <xf numFmtId="166" fontId="73" fillId="13" borderId="2" xfId="1" applyFont="1" applyFill="1" applyBorder="1" applyAlignment="1">
      <alignment vertical="center"/>
    </xf>
    <xf numFmtId="0" fontId="81" fillId="13" borderId="2" xfId="0" applyFont="1" applyFill="1" applyBorder="1" applyAlignment="1">
      <alignment vertical="center" wrapText="1"/>
    </xf>
    <xf numFmtId="0" fontId="81" fillId="13" borderId="0" xfId="0" applyFont="1" applyFill="1" applyAlignment="1">
      <alignment vertical="center"/>
    </xf>
    <xf numFmtId="0" fontId="50" fillId="2" borderId="2" xfId="0" applyFont="1" applyFill="1" applyBorder="1" applyAlignment="1">
      <alignment vertical="top"/>
    </xf>
    <xf numFmtId="167" fontId="81" fillId="2" borderId="2" xfId="0" applyNumberFormat="1" applyFont="1" applyFill="1" applyBorder="1" applyAlignment="1">
      <alignment vertical="center"/>
    </xf>
    <xf numFmtId="166" fontId="73" fillId="2" borderId="2" xfId="1" applyFont="1" applyFill="1" applyBorder="1" applyAlignment="1">
      <alignment vertical="top"/>
    </xf>
    <xf numFmtId="166" fontId="73" fillId="2" borderId="2" xfId="1" applyFont="1" applyFill="1" applyBorder="1" applyAlignment="1">
      <alignment vertical="center"/>
    </xf>
    <xf numFmtId="0" fontId="81" fillId="2" borderId="2" xfId="0" applyFont="1" applyFill="1" applyBorder="1" applyAlignment="1">
      <alignment vertical="center" wrapText="1"/>
    </xf>
    <xf numFmtId="0" fontId="81" fillId="2" borderId="0" xfId="0" applyFont="1" applyFill="1" applyAlignment="1">
      <alignment vertical="center"/>
    </xf>
    <xf numFmtId="37" fontId="81" fillId="2" borderId="2" xfId="0" applyNumberFormat="1" applyFont="1" applyFill="1" applyBorder="1" applyAlignment="1">
      <alignment horizontal="right" vertical="top"/>
    </xf>
    <xf numFmtId="164" fontId="81" fillId="13" borderId="2" xfId="2" applyFont="1" applyFill="1" applyBorder="1" applyAlignment="1">
      <alignment vertical="center" wrapText="1"/>
    </xf>
    <xf numFmtId="166" fontId="3" fillId="2" borderId="27" xfId="1" applyFont="1" applyFill="1" applyBorder="1" applyAlignment="1">
      <alignment horizontal="right" vertical="center"/>
    </xf>
    <xf numFmtId="166" fontId="13" fillId="13" borderId="27" xfId="1" applyFont="1" applyFill="1" applyBorder="1" applyAlignment="1">
      <alignment horizontal="right" vertical="center"/>
    </xf>
    <xf numFmtId="166" fontId="3" fillId="13" borderId="27" xfId="1" applyFont="1" applyFill="1" applyBorder="1" applyAlignment="1">
      <alignment horizontal="center" vertical="center"/>
    </xf>
    <xf numFmtId="166" fontId="3" fillId="2" borderId="27" xfId="1" applyFont="1" applyFill="1" applyBorder="1" applyAlignment="1">
      <alignment horizontal="center" vertical="center"/>
    </xf>
    <xf numFmtId="166" fontId="42" fillId="2" borderId="2" xfId="1" applyFont="1" applyFill="1" applyBorder="1" applyAlignment="1">
      <alignment horizontal="center" vertical="center"/>
    </xf>
    <xf numFmtId="166" fontId="57" fillId="2" borderId="2" xfId="1" applyFont="1" applyFill="1" applyBorder="1" applyAlignment="1">
      <alignment horizontal="center" vertical="center"/>
    </xf>
    <xf numFmtId="166" fontId="41" fillId="13" borderId="2" xfId="1" applyFont="1" applyFill="1" applyBorder="1" applyAlignment="1">
      <alignment horizontal="center" vertical="center"/>
    </xf>
    <xf numFmtId="0" fontId="66" fillId="2" borderId="2" xfId="0" quotePrefix="1" applyFont="1" applyFill="1" applyBorder="1" applyAlignment="1">
      <alignment vertical="center"/>
    </xf>
    <xf numFmtId="0" fontId="33" fillId="2" borderId="2" xfId="0" quotePrefix="1" applyFont="1" applyFill="1" applyBorder="1" applyAlignment="1">
      <alignment wrapText="1"/>
    </xf>
    <xf numFmtId="4" fontId="42" fillId="2" borderId="2" xfId="0" applyNumberFormat="1" applyFont="1" applyFill="1" applyBorder="1" applyAlignment="1">
      <alignment vertical="center"/>
    </xf>
    <xf numFmtId="0" fontId="62" fillId="2" borderId="46" xfId="0" applyFont="1" applyFill="1" applyBorder="1" applyAlignment="1">
      <alignment horizontal="center"/>
    </xf>
    <xf numFmtId="0" fontId="62" fillId="2" borderId="48" xfId="0" applyFont="1" applyFill="1" applyBorder="1" applyAlignment="1">
      <alignment horizontal="center"/>
    </xf>
    <xf numFmtId="0" fontId="71" fillId="2" borderId="47" xfId="0" applyFont="1" applyFill="1" applyBorder="1" applyAlignment="1">
      <alignment vertical="top"/>
    </xf>
    <xf numFmtId="14" fontId="75" fillId="2" borderId="45" xfId="0" applyNumberFormat="1" applyFont="1" applyFill="1" applyBorder="1" applyAlignment="1">
      <alignment vertical="top" wrapText="1"/>
    </xf>
    <xf numFmtId="167" fontId="66" fillId="2" borderId="47" xfId="2" applyNumberFormat="1" applyFont="1" applyFill="1" applyBorder="1" applyAlignment="1">
      <alignment horizontal="center" vertical="top"/>
    </xf>
    <xf numFmtId="4" fontId="66" fillId="2" borderId="47" xfId="2" applyNumberFormat="1" applyFont="1" applyFill="1" applyBorder="1" applyAlignment="1">
      <alignment horizontal="right" vertical="top"/>
    </xf>
    <xf numFmtId="4" fontId="86" fillId="2" borderId="47" xfId="2" applyNumberFormat="1" applyFont="1" applyFill="1" applyBorder="1" applyAlignment="1">
      <alignment horizontal="right" vertical="top"/>
    </xf>
    <xf numFmtId="0" fontId="63" fillId="2" borderId="14" xfId="0" applyFont="1" applyFill="1" applyBorder="1" applyAlignment="1">
      <alignment horizontal="center" vertical="top"/>
    </xf>
    <xf numFmtId="164" fontId="63" fillId="2" borderId="0" xfId="2" applyFont="1" applyFill="1"/>
    <xf numFmtId="0" fontId="65" fillId="2" borderId="0" xfId="0" applyFont="1" applyFill="1"/>
    <xf numFmtId="0" fontId="63" fillId="13" borderId="17" xfId="0" applyFont="1" applyFill="1" applyBorder="1" applyAlignment="1">
      <alignment horizontal="center"/>
    </xf>
    <xf numFmtId="0" fontId="63" fillId="13" borderId="52" xfId="0" applyFont="1" applyFill="1" applyBorder="1" applyAlignment="1">
      <alignment horizontal="center"/>
    </xf>
    <xf numFmtId="0" fontId="61" fillId="13" borderId="49" xfId="0" applyFont="1" applyFill="1" applyBorder="1"/>
    <xf numFmtId="0" fontId="61" fillId="13" borderId="18" xfId="0" applyFont="1" applyFill="1" applyBorder="1"/>
    <xf numFmtId="0" fontId="61" fillId="13" borderId="18" xfId="0" applyFont="1" applyFill="1" applyBorder="1" applyAlignment="1"/>
    <xf numFmtId="164" fontId="61" fillId="13" borderId="18" xfId="0" applyNumberFormat="1" applyFont="1" applyFill="1" applyBorder="1" applyAlignment="1">
      <alignment horizontal="center"/>
    </xf>
    <xf numFmtId="4" fontId="83" fillId="13" borderId="18" xfId="0" applyNumberFormat="1" applyFont="1" applyFill="1" applyBorder="1"/>
    <xf numFmtId="4" fontId="61" fillId="13" borderId="18" xfId="0" applyNumberFormat="1" applyFont="1" applyFill="1" applyBorder="1" applyAlignment="1">
      <alignment horizontal="center"/>
    </xf>
    <xf numFmtId="4" fontId="61" fillId="13" borderId="18" xfId="0" applyNumberFormat="1" applyFont="1" applyFill="1" applyBorder="1"/>
    <xf numFmtId="4" fontId="61" fillId="13" borderId="31" xfId="0" applyNumberFormat="1" applyFont="1" applyFill="1" applyBorder="1"/>
    <xf numFmtId="0" fontId="63" fillId="13" borderId="0" xfId="0" applyFont="1" applyFill="1"/>
    <xf numFmtId="164" fontId="63" fillId="13" borderId="0" xfId="2" applyFont="1" applyFill="1"/>
    <xf numFmtId="0" fontId="65" fillId="13" borderId="0" xfId="0" applyFont="1" applyFill="1"/>
    <xf numFmtId="166" fontId="21" fillId="13" borderId="74" xfId="1" applyFont="1" applyFill="1" applyBorder="1" applyAlignment="1">
      <alignment horizontal="justify" vertical="top" wrapText="1"/>
    </xf>
    <xf numFmtId="167" fontId="38" fillId="2" borderId="2" xfId="2" quotePrefix="1" applyNumberFormat="1" applyFont="1" applyFill="1" applyBorder="1" applyAlignment="1">
      <alignment horizontal="center" vertical="center"/>
    </xf>
    <xf numFmtId="167" fontId="38" fillId="2" borderId="2" xfId="2" applyNumberFormat="1" applyFont="1" applyFill="1" applyBorder="1" applyAlignment="1">
      <alignment horizontal="center" vertical="center"/>
    </xf>
    <xf numFmtId="166" fontId="4" fillId="2" borderId="2" xfId="1" applyFont="1" applyFill="1" applyBorder="1" applyAlignment="1">
      <alignment horizontal="center" vertical="center"/>
    </xf>
    <xf numFmtId="166" fontId="4" fillId="2" borderId="2" xfId="1" applyFont="1" applyFill="1" applyBorder="1" applyAlignment="1">
      <alignment horizontal="right" vertical="center"/>
    </xf>
    <xf numFmtId="166" fontId="38" fillId="2" borderId="2" xfId="1" applyFont="1" applyFill="1" applyBorder="1" applyAlignment="1">
      <alignment horizontal="right" vertical="center"/>
    </xf>
    <xf numFmtId="166" fontId="89" fillId="2" borderId="45" xfId="1" applyFont="1" applyFill="1" applyBorder="1" applyAlignment="1">
      <alignment horizontal="center" vertical="top"/>
    </xf>
    <xf numFmtId="0" fontId="40" fillId="0" borderId="0" xfId="0" applyFont="1" applyAlignment="1">
      <alignment vertical="top"/>
    </xf>
    <xf numFmtId="0" fontId="61" fillId="0" borderId="45" xfId="0" applyFont="1" applyBorder="1" applyAlignment="1">
      <alignment horizontal="center" vertical="top"/>
    </xf>
    <xf numFmtId="0" fontId="61" fillId="0" borderId="45" xfId="0" applyFont="1" applyBorder="1" applyAlignment="1">
      <alignment vertical="top"/>
    </xf>
    <xf numFmtId="0" fontId="61" fillId="2" borderId="45" xfId="0" applyFont="1" applyFill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164" fontId="61" fillId="0" borderId="0" xfId="2" applyFont="1"/>
    <xf numFmtId="0" fontId="90" fillId="0" borderId="0" xfId="0" applyFont="1"/>
    <xf numFmtId="166" fontId="89" fillId="4" borderId="45" xfId="1" applyFont="1" applyFill="1" applyBorder="1" applyAlignment="1">
      <alignment horizontal="center" vertical="top"/>
    </xf>
    <xf numFmtId="166" fontId="41" fillId="4" borderId="45" xfId="1" applyFont="1" applyFill="1" applyBorder="1" applyAlignment="1">
      <alignment vertical="center"/>
    </xf>
    <xf numFmtId="166" fontId="0" fillId="14" borderId="2" xfId="1" applyFont="1" applyFill="1" applyBorder="1" applyAlignment="1">
      <alignment horizontal="center" vertical="center" wrapText="1"/>
    </xf>
    <xf numFmtId="166" fontId="0" fillId="14" borderId="0" xfId="1" applyFont="1" applyFill="1" applyAlignment="1">
      <alignment vertical="center"/>
    </xf>
    <xf numFmtId="166" fontId="0" fillId="14" borderId="0" xfId="1" applyFont="1" applyFill="1" applyAlignment="1">
      <alignment vertical="center" wrapText="1"/>
    </xf>
    <xf numFmtId="166" fontId="0" fillId="14" borderId="2" xfId="1" applyFont="1" applyFill="1" applyBorder="1" applyAlignment="1">
      <alignment vertical="center" wrapText="1"/>
    </xf>
    <xf numFmtId="166" fontId="0" fillId="14" borderId="2" xfId="1" applyFont="1" applyFill="1" applyBorder="1" applyAlignment="1">
      <alignment vertical="center"/>
    </xf>
    <xf numFmtId="166" fontId="33" fillId="14" borderId="2" xfId="1" applyFont="1" applyFill="1" applyBorder="1" applyAlignment="1">
      <alignment vertical="center"/>
    </xf>
    <xf numFmtId="166" fontId="0" fillId="14" borderId="2" xfId="1" quotePrefix="1" applyFont="1" applyFill="1" applyBorder="1" applyAlignment="1">
      <alignment vertical="center" wrapText="1"/>
    </xf>
    <xf numFmtId="166" fontId="33" fillId="14" borderId="2" xfId="1" quotePrefix="1" applyFont="1" applyFill="1" applyBorder="1" applyAlignment="1">
      <alignment vertical="center" wrapText="1"/>
    </xf>
    <xf numFmtId="167" fontId="92" fillId="2" borderId="2" xfId="2" applyNumberFormat="1" applyFont="1" applyFill="1" applyBorder="1" applyAlignment="1">
      <alignment vertical="center"/>
    </xf>
    <xf numFmtId="166" fontId="0" fillId="0" borderId="0" xfId="1" applyFont="1"/>
    <xf numFmtId="167" fontId="4" fillId="2" borderId="0" xfId="2" applyNumberFormat="1" applyFont="1" applyFill="1"/>
    <xf numFmtId="166" fontId="4" fillId="2" borderId="1" xfId="1" applyFont="1" applyFill="1" applyBorder="1"/>
    <xf numFmtId="166" fontId="4" fillId="2" borderId="2" xfId="1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22" fillId="2" borderId="71" xfId="0" applyFont="1" applyFill="1" applyBorder="1" applyAlignment="1">
      <alignment horizontal="center" vertical="top"/>
    </xf>
    <xf numFmtId="14" fontId="42" fillId="2" borderId="2" xfId="0" applyNumberFormat="1" applyFont="1" applyFill="1" applyBorder="1" applyAlignment="1">
      <alignment horizontal="center" vertical="top" wrapText="1"/>
    </xf>
    <xf numFmtId="0" fontId="40" fillId="2" borderId="2" xfId="0" applyFont="1" applyFill="1" applyBorder="1" applyAlignment="1">
      <alignment horizontal="center" vertical="top"/>
    </xf>
    <xf numFmtId="14" fontId="40" fillId="2" borderId="2" xfId="0" applyNumberFormat="1" applyFont="1" applyFill="1" applyBorder="1" applyAlignment="1">
      <alignment horizontal="center" vertical="top"/>
    </xf>
    <xf numFmtId="167" fontId="21" fillId="13" borderId="74" xfId="2" applyNumberFormat="1" applyFont="1" applyFill="1" applyBorder="1" applyAlignment="1">
      <alignment vertical="top" wrapText="1"/>
    </xf>
    <xf numFmtId="166" fontId="91" fillId="2" borderId="2" xfId="7" applyNumberFormat="1" applyFill="1" applyBorder="1" applyAlignment="1">
      <alignment vertical="center"/>
    </xf>
    <xf numFmtId="0" fontId="43" fillId="2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1" fontId="40" fillId="2" borderId="2" xfId="0" applyNumberFormat="1" applyFont="1" applyFill="1" applyBorder="1" applyAlignment="1">
      <alignment vertical="center"/>
    </xf>
    <xf numFmtId="3" fontId="40" fillId="2" borderId="2" xfId="0" applyNumberFormat="1" applyFont="1" applyFill="1" applyBorder="1" applyAlignment="1">
      <alignment vertical="center"/>
    </xf>
    <xf numFmtId="4" fontId="40" fillId="2" borderId="2" xfId="0" applyNumberFormat="1" applyFont="1" applyFill="1" applyBorder="1" applyAlignment="1">
      <alignment vertical="center"/>
    </xf>
    <xf numFmtId="1" fontId="50" fillId="2" borderId="2" xfId="0" applyNumberFormat="1" applyFont="1" applyFill="1" applyBorder="1" applyAlignment="1">
      <alignment vertical="center"/>
    </xf>
    <xf numFmtId="3" fontId="50" fillId="2" borderId="2" xfId="0" applyNumberFormat="1" applyFont="1" applyFill="1" applyBorder="1" applyAlignment="1">
      <alignment vertical="center"/>
    </xf>
    <xf numFmtId="0" fontId="40" fillId="2" borderId="2" xfId="0" applyFont="1" applyFill="1" applyBorder="1" applyAlignment="1">
      <alignment vertical="center"/>
    </xf>
    <xf numFmtId="166" fontId="40" fillId="0" borderId="2" xfId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0" fontId="42" fillId="4" borderId="42" xfId="0" applyFont="1" applyFill="1" applyBorder="1" applyAlignment="1">
      <alignment horizontal="right" vertical="top"/>
    </xf>
    <xf numFmtId="0" fontId="42" fillId="4" borderId="61" xfId="0" applyFont="1" applyFill="1" applyBorder="1" applyAlignment="1">
      <alignment horizontal="right" vertical="top"/>
    </xf>
    <xf numFmtId="0" fontId="42" fillId="4" borderId="43" xfId="0" applyFont="1" applyFill="1" applyBorder="1" applyAlignment="1">
      <alignment horizontal="right" vertical="top"/>
    </xf>
    <xf numFmtId="0" fontId="0" fillId="2" borderId="10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left" wrapText="1"/>
    </xf>
    <xf numFmtId="0" fontId="6" fillId="2" borderId="43" xfId="0" applyFont="1" applyFill="1" applyBorder="1" applyAlignment="1">
      <alignment horizontal="left" wrapText="1"/>
    </xf>
    <xf numFmtId="0" fontId="4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0" borderId="0" xfId="0" quotePrefix="1" applyFont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0" fillId="2" borderId="0" xfId="0" quotePrefix="1" applyFont="1" applyFill="1" applyAlignment="1">
      <alignment horizontal="center"/>
    </xf>
    <xf numFmtId="0" fontId="21" fillId="2" borderId="19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top" wrapText="1"/>
    </xf>
    <xf numFmtId="0" fontId="21" fillId="2" borderId="20" xfId="0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left"/>
    </xf>
    <xf numFmtId="0" fontId="21" fillId="2" borderId="73" xfId="0" applyFont="1" applyFill="1" applyBorder="1" applyAlignment="1">
      <alignment horizontal="center" vertical="top" wrapText="1"/>
    </xf>
    <xf numFmtId="0" fontId="21" fillId="2" borderId="74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20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1" fillId="0" borderId="11" xfId="0" applyFont="1" applyBorder="1" applyAlignment="1">
      <alignment horizontal="left"/>
    </xf>
    <xf numFmtId="0" fontId="61" fillId="0" borderId="12" xfId="0" applyFont="1" applyBorder="1" applyAlignment="1">
      <alignment horizontal="left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1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top" wrapText="1" readingOrder="1"/>
    </xf>
    <xf numFmtId="0" fontId="61" fillId="0" borderId="0" xfId="0" applyFont="1" applyAlignment="1">
      <alignment horizontal="center" vertical="center" wrapText="1"/>
    </xf>
    <xf numFmtId="0" fontId="68" fillId="0" borderId="0" xfId="0" applyFont="1" applyFill="1" applyAlignment="1">
      <alignment horizontal="center" vertical="top" wrapText="1"/>
    </xf>
    <xf numFmtId="0" fontId="61" fillId="0" borderId="0" xfId="0" applyFont="1" applyFill="1" applyAlignment="1">
      <alignment horizontal="center" vertical="top" wrapText="1"/>
    </xf>
    <xf numFmtId="0" fontId="61" fillId="0" borderId="24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1" fillId="2" borderId="21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43" fillId="2" borderId="42" xfId="0" applyFont="1" applyFill="1" applyBorder="1" applyAlignment="1">
      <alignment vertical="center"/>
    </xf>
    <xf numFmtId="0" fontId="43" fillId="2" borderId="43" xfId="0" applyFont="1" applyFill="1" applyBorder="1" applyAlignment="1">
      <alignment vertical="center"/>
    </xf>
    <xf numFmtId="0" fontId="43" fillId="2" borderId="42" xfId="0" applyFont="1" applyFill="1" applyBorder="1" applyAlignment="1">
      <alignment horizontal="left" vertical="center"/>
    </xf>
    <xf numFmtId="0" fontId="43" fillId="2" borderId="43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</cellXfs>
  <cellStyles count="8">
    <cellStyle name="Accent6" xfId="7" builtinId="49"/>
    <cellStyle name="Comma" xfId="1" builtinId="3"/>
    <cellStyle name="Comma [0]" xfId="2" builtinId="6"/>
    <cellStyle name="Comma [0] 2" xfId="4"/>
    <cellStyle name="Comma [0] 3" xfId="6"/>
    <cellStyle name="Normal" xfId="0" builtinId="0"/>
    <cellStyle name="Normal 2" xfId="5"/>
    <cellStyle name="Normal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107260</xdr:colOff>
      <xdr:row>1</xdr:row>
      <xdr:rowOff>66690</xdr:rowOff>
    </xdr:from>
    <xdr:to>
      <xdr:col>2</xdr:col>
      <xdr:colOff>273326</xdr:colOff>
      <xdr:row>6</xdr:row>
      <xdr:rowOff>38115</xdr:rowOff>
    </xdr:to>
    <xdr:pic>
      <xdr:nvPicPr>
        <xdr:cNvPr id="21985" name="Picture 28" descr="Logo-Pemprov-NTB">
          <a:extLst>
            <a:ext uri="{FF2B5EF4-FFF2-40B4-BE49-F238E27FC236}">
              <a16:creationId xmlns:a16="http://schemas.microsoft.com/office/drawing/2014/main" xmlns="" id="{00000000-0008-0000-0200-0000E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260" y="260889"/>
          <a:ext cx="915119" cy="1247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</xdr:row>
      <xdr:rowOff>19050</xdr:rowOff>
    </xdr:from>
    <xdr:to>
      <xdr:col>7</xdr:col>
      <xdr:colOff>0</xdr:colOff>
      <xdr:row>6</xdr:row>
      <xdr:rowOff>161925</xdr:rowOff>
    </xdr:to>
    <xdr:sp macro="" textlink="">
      <xdr:nvSpPr>
        <xdr:cNvPr id="21986" name="WordArt 2">
          <a:extLst>
            <a:ext uri="{FF2B5EF4-FFF2-40B4-BE49-F238E27FC236}">
              <a16:creationId xmlns:a16="http://schemas.microsoft.com/office/drawing/2014/main" xmlns="" id="{00000000-0008-0000-0200-0000E25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475" y="209550"/>
          <a:ext cx="8467725" cy="14097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id-ID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238125</xdr:colOff>
      <xdr:row>2</xdr:row>
      <xdr:rowOff>76200</xdr:rowOff>
    </xdr:from>
    <xdr:to>
      <xdr:col>7</xdr:col>
      <xdr:colOff>0</xdr:colOff>
      <xdr:row>4</xdr:row>
      <xdr:rowOff>171450</xdr:rowOff>
    </xdr:to>
    <xdr:sp macro="" textlink="">
      <xdr:nvSpPr>
        <xdr:cNvPr id="21987" name="WordArt 3">
          <a:extLst>
            <a:ext uri="{FF2B5EF4-FFF2-40B4-BE49-F238E27FC236}">
              <a16:creationId xmlns:a16="http://schemas.microsoft.com/office/drawing/2014/main" xmlns="" id="{00000000-0008-0000-0200-0000E35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7178" y="529331"/>
          <a:ext cx="7002725" cy="714837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id-ID" sz="3600" b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</xdr:row>
      <xdr:rowOff>115956</xdr:rowOff>
    </xdr:from>
    <xdr:to>
      <xdr:col>7</xdr:col>
      <xdr:colOff>372717</xdr:colOff>
      <xdr:row>6</xdr:row>
      <xdr:rowOff>115957</xdr:rowOff>
    </xdr:to>
    <xdr:cxnSp macro="">
      <xdr:nvCxnSpPr>
        <xdr:cNvPr id="21988" name="AutoShape 4">
          <a:extLst>
            <a:ext uri="{FF2B5EF4-FFF2-40B4-BE49-F238E27FC236}">
              <a16:creationId xmlns:a16="http://schemas.microsoft.com/office/drawing/2014/main" xmlns="" id="{00000000-0008-0000-0200-0000E4550000}"/>
            </a:ext>
          </a:extLst>
        </xdr:cNvPr>
        <xdr:cNvCxnSpPr>
          <a:cxnSpLocks noChangeShapeType="1"/>
        </xdr:cNvCxnSpPr>
      </xdr:nvCxnSpPr>
      <xdr:spPr bwMode="auto">
        <a:xfrm>
          <a:off x="0" y="1573695"/>
          <a:ext cx="9607826" cy="1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C7" sqref="C7"/>
    </sheetView>
  </sheetViews>
  <sheetFormatPr defaultRowHeight="15"/>
  <cols>
    <col min="1" max="1" width="24.7109375" style="85" customWidth="1"/>
    <col min="2" max="2" width="3.28515625" style="85" customWidth="1"/>
    <col min="3" max="3" width="51" style="85" bestFit="1" customWidth="1"/>
    <col min="4" max="5" width="9.140625" style="85"/>
    <col min="6" max="6" width="14.7109375" style="85" bestFit="1" customWidth="1"/>
    <col min="7" max="8" width="9.140625" style="85"/>
    <col min="9" max="9" width="13.7109375" style="85" bestFit="1" customWidth="1"/>
    <col min="10" max="10" width="14.7109375" style="85" bestFit="1" customWidth="1"/>
    <col min="11" max="11" width="13.140625" style="85" customWidth="1"/>
    <col min="12" max="12" width="14.7109375" style="85" bestFit="1" customWidth="1"/>
    <col min="13" max="14" width="9.140625" style="85"/>
    <col min="15" max="15" width="12.140625" style="85" bestFit="1" customWidth="1"/>
    <col min="16" max="16384" width="9.140625" style="85"/>
  </cols>
  <sheetData>
    <row r="1" spans="1:13">
      <c r="A1" s="84"/>
      <c r="B1" s="84"/>
      <c r="J1" s="84"/>
    </row>
    <row r="2" spans="1:13" ht="15.75">
      <c r="C2" s="89" t="s">
        <v>409</v>
      </c>
      <c r="J2" s="84"/>
      <c r="L2" s="84"/>
    </row>
    <row r="3" spans="1:13" ht="15.75">
      <c r="C3" s="89" t="s">
        <v>127</v>
      </c>
      <c r="L3" s="84"/>
    </row>
    <row r="4" spans="1:13">
      <c r="A4" s="84"/>
      <c r="B4" s="84"/>
      <c r="L4" s="84"/>
    </row>
    <row r="5" spans="1:13" ht="15.75">
      <c r="C5" s="92" t="str">
        <f>"Menyatakan dengan sebenarnya bahwa kami telah melakukan rekonsilisasi Barang Milik Daerah periode"&amp;" "&amp;C12</f>
        <v>Menyatakan dengan sebenarnya bahwa kami telah melakukan rekonsilisasi Barang Milik Daerah periode Semester II Tahun 2021</v>
      </c>
      <c r="D5" s="92"/>
      <c r="E5" s="92"/>
      <c r="F5" s="92"/>
      <c r="G5" s="92"/>
      <c r="L5" s="84"/>
    </row>
    <row r="6" spans="1:13" ht="15.75">
      <c r="C6" s="89" t="s">
        <v>266</v>
      </c>
      <c r="D6" s="89"/>
      <c r="E6" s="89"/>
      <c r="F6" s="89"/>
      <c r="G6" s="89"/>
      <c r="J6" s="86"/>
    </row>
    <row r="7" spans="1:13" ht="15.75">
      <c r="A7" s="92"/>
      <c r="B7" s="92"/>
      <c r="C7" s="92"/>
      <c r="D7" s="92"/>
      <c r="E7" s="92"/>
      <c r="F7" s="92"/>
      <c r="G7" s="92"/>
      <c r="J7" s="86"/>
    </row>
    <row r="8" spans="1:13" ht="15.75" customHeight="1">
      <c r="C8" s="93" t="str">
        <f>"Dalam hal ini bertindak untuk dan atas nama Unit Akuntansi Barang pada"&amp;" "&amp;C13&amp;" "&amp;"  untuk selanjutnya disebut Pihak Pertama;"</f>
        <v>Dalam hal ini bertindak untuk dan atas nama Unit Akuntansi Barang pada Sekretariat DPRD Provinsi NTB   untuk selanjutnya disebut Pihak Pertama;</v>
      </c>
      <c r="D8" s="33"/>
      <c r="E8" s="33"/>
      <c r="F8" s="33"/>
      <c r="G8" s="33"/>
      <c r="J8" s="86"/>
    </row>
    <row r="9" spans="1:13" ht="15.75">
      <c r="A9" s="92"/>
      <c r="B9" s="92"/>
      <c r="C9" s="93" t="s">
        <v>41</v>
      </c>
      <c r="D9" s="88"/>
      <c r="E9" s="88"/>
      <c r="F9" s="88"/>
      <c r="G9" s="88"/>
      <c r="H9" s="88"/>
      <c r="I9" s="88"/>
      <c r="J9" s="86"/>
    </row>
    <row r="10" spans="1:13">
      <c r="A10" s="84"/>
      <c r="B10" s="84"/>
      <c r="C10" s="100" t="str">
        <f>"Demikian Berita Acara ini dibuat untuk bahan penyusunan Laporan BMD dan Laporan Keuangan SKPD"&amp;" "&amp;C12&amp;" "&amp;"  dan apabila dikemudian hari terdapat kekeliruan akan dilakukan perbaikan sebagaimana mestinya."</f>
        <v>Demikian Berita Acara ini dibuat untuk bahan penyusunan Laporan BMD dan Laporan Keuangan SKPD Semester II Tahun 2021   dan apabila dikemudian hari terdapat kekeliruan akan dilakukan perbaikan sebagaimana mestinya.</v>
      </c>
      <c r="F10" s="84"/>
      <c r="I10" s="84"/>
      <c r="J10" s="84"/>
      <c r="L10" s="86"/>
    </row>
    <row r="11" spans="1:13">
      <c r="A11" s="84"/>
      <c r="B11" s="84"/>
      <c r="F11" s="84"/>
      <c r="I11" s="84"/>
      <c r="J11" s="84"/>
      <c r="L11" s="86"/>
    </row>
    <row r="12" spans="1:13" ht="15.75">
      <c r="A12" s="96" t="s">
        <v>135</v>
      </c>
      <c r="B12" s="98" t="s">
        <v>123</v>
      </c>
      <c r="C12" s="97" t="s">
        <v>389</v>
      </c>
      <c r="F12" s="84"/>
      <c r="I12" s="84"/>
      <c r="J12" s="84"/>
      <c r="L12" s="86"/>
    </row>
    <row r="13" spans="1:13" ht="15.75">
      <c r="A13" s="90" t="s">
        <v>128</v>
      </c>
      <c r="B13" s="94" t="s">
        <v>123</v>
      </c>
      <c r="C13" s="90" t="s">
        <v>268</v>
      </c>
      <c r="K13" s="84"/>
    </row>
    <row r="14" spans="1:13" ht="15.75">
      <c r="A14" s="90" t="s">
        <v>129</v>
      </c>
      <c r="B14" s="94" t="s">
        <v>123</v>
      </c>
      <c r="C14" s="90" t="s">
        <v>269</v>
      </c>
      <c r="K14" s="84"/>
    </row>
    <row r="15" spans="1:13" ht="15.75">
      <c r="A15" s="90" t="s">
        <v>130</v>
      </c>
      <c r="B15" s="94" t="s">
        <v>123</v>
      </c>
      <c r="C15" s="90" t="s">
        <v>279</v>
      </c>
      <c r="I15" s="87"/>
      <c r="J15" s="84"/>
      <c r="L15" s="84"/>
      <c r="M15" s="87"/>
    </row>
    <row r="16" spans="1:13" ht="15.75">
      <c r="A16" s="90" t="s">
        <v>39</v>
      </c>
      <c r="B16" s="94" t="s">
        <v>123</v>
      </c>
      <c r="C16" s="90" t="s">
        <v>270</v>
      </c>
      <c r="I16" s="87"/>
      <c r="J16" s="84"/>
      <c r="L16" s="84"/>
    </row>
    <row r="17" spans="1:12" ht="15.75">
      <c r="A17" s="91" t="s">
        <v>131</v>
      </c>
      <c r="B17" s="94" t="s">
        <v>123</v>
      </c>
      <c r="C17" s="90" t="s">
        <v>271</v>
      </c>
      <c r="I17" s="87"/>
      <c r="J17" s="84"/>
    </row>
    <row r="18" spans="1:12" ht="15.75">
      <c r="A18" s="91" t="s">
        <v>39</v>
      </c>
      <c r="B18" s="94" t="s">
        <v>123</v>
      </c>
      <c r="C18" s="68" t="s">
        <v>272</v>
      </c>
      <c r="I18" s="87"/>
    </row>
    <row r="19" spans="1:12" ht="15.75">
      <c r="A19" s="90" t="s">
        <v>125</v>
      </c>
      <c r="B19" s="94" t="s">
        <v>123</v>
      </c>
      <c r="C19" s="90" t="s">
        <v>277</v>
      </c>
    </row>
    <row r="20" spans="1:12" ht="15.75">
      <c r="A20" s="90" t="s">
        <v>39</v>
      </c>
      <c r="B20" s="94" t="s">
        <v>123</v>
      </c>
      <c r="C20" s="90" t="s">
        <v>273</v>
      </c>
      <c r="I20" s="87"/>
      <c r="J20" s="84"/>
    </row>
    <row r="21" spans="1:12" ht="15.75">
      <c r="A21" s="90" t="s">
        <v>132</v>
      </c>
      <c r="B21" s="94" t="s">
        <v>123</v>
      </c>
      <c r="C21" s="90" t="s">
        <v>274</v>
      </c>
      <c r="I21" s="87"/>
      <c r="J21" s="84"/>
    </row>
    <row r="22" spans="1:12" ht="15.75">
      <c r="A22" s="90" t="s">
        <v>39</v>
      </c>
      <c r="B22" s="94" t="s">
        <v>123</v>
      </c>
      <c r="C22" s="90" t="s">
        <v>275</v>
      </c>
      <c r="K22" s="84"/>
      <c r="L22" s="84"/>
    </row>
    <row r="23" spans="1:12" ht="15.75">
      <c r="A23" s="84" t="s">
        <v>42</v>
      </c>
      <c r="B23" s="94" t="s">
        <v>123</v>
      </c>
      <c r="C23" s="109" t="s">
        <v>386</v>
      </c>
      <c r="I23" s="87"/>
      <c r="J23" s="84"/>
    </row>
    <row r="24" spans="1:12" ht="15.75">
      <c r="A24" s="90" t="s">
        <v>39</v>
      </c>
      <c r="B24" s="94" t="s">
        <v>123</v>
      </c>
      <c r="C24" s="109" t="s">
        <v>387</v>
      </c>
      <c r="I24" s="87"/>
      <c r="K24" s="87"/>
    </row>
    <row r="25" spans="1:12" ht="15.75">
      <c r="A25" s="90" t="s">
        <v>40</v>
      </c>
      <c r="B25" s="94" t="s">
        <v>123</v>
      </c>
      <c r="C25" s="109" t="s">
        <v>133</v>
      </c>
    </row>
    <row r="26" spans="1:12" ht="30">
      <c r="A26" s="95" t="s">
        <v>134</v>
      </c>
      <c r="B26" s="94" t="s">
        <v>123</v>
      </c>
      <c r="C26" s="509" t="s">
        <v>410</v>
      </c>
    </row>
    <row r="27" spans="1:12" ht="15.75">
      <c r="A27" s="90" t="s">
        <v>39</v>
      </c>
      <c r="B27" s="94" t="s">
        <v>123</v>
      </c>
      <c r="C27" s="669" t="s">
        <v>411</v>
      </c>
    </row>
    <row r="28" spans="1:12" ht="45">
      <c r="A28" s="101" t="s">
        <v>103</v>
      </c>
      <c r="B28" s="94" t="s">
        <v>123</v>
      </c>
      <c r="C28" s="510" t="s">
        <v>137</v>
      </c>
    </row>
    <row r="29" spans="1:12" ht="15.75">
      <c r="A29" s="90" t="s">
        <v>39</v>
      </c>
      <c r="B29" s="94" t="s">
        <v>123</v>
      </c>
      <c r="C29" s="33" t="s">
        <v>136</v>
      </c>
    </row>
    <row r="30" spans="1:12" ht="15.75">
      <c r="A30" s="90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D162"/>
  <sheetViews>
    <sheetView view="pageBreakPreview" topLeftCell="F8" zoomScale="85" zoomScaleNormal="90" zoomScaleSheetLayoutView="85" workbookViewId="0">
      <pane ySplit="4" topLeftCell="A21" activePane="bottomLeft" state="frozen"/>
      <selection activeCell="K8" sqref="K8"/>
      <selection pane="bottomLeft" activeCell="P25" sqref="P25:U25"/>
    </sheetView>
  </sheetViews>
  <sheetFormatPr defaultRowHeight="15"/>
  <cols>
    <col min="1" max="1" width="5.28515625" style="267" customWidth="1"/>
    <col min="2" max="2" width="7.28515625" style="264" customWidth="1"/>
    <col min="3" max="3" width="11.28515625" style="264" customWidth="1"/>
    <col min="4" max="4" width="31" style="264" customWidth="1"/>
    <col min="5" max="5" width="35.7109375" style="264" customWidth="1"/>
    <col min="6" max="6" width="20.5703125" style="264" customWidth="1"/>
    <col min="7" max="7" width="18.7109375" style="264" customWidth="1"/>
    <col min="8" max="8" width="18.42578125" style="264" customWidth="1"/>
    <col min="9" max="9" width="31" style="264" customWidth="1"/>
    <col min="10" max="10" width="18.28515625" style="264" customWidth="1"/>
    <col min="11" max="11" width="36.28515625" style="264" customWidth="1"/>
    <col min="12" max="12" width="12.85546875" style="264" customWidth="1"/>
    <col min="13" max="13" width="18.42578125" style="264" customWidth="1"/>
    <col min="14" max="14" width="9.7109375" style="264" customWidth="1"/>
    <col min="15" max="15" width="16.7109375" style="264" customWidth="1"/>
    <col min="16" max="16" width="15.7109375" style="264" customWidth="1"/>
    <col min="17" max="17" width="18" style="264" customWidth="1"/>
    <col min="18" max="18" width="21.5703125" style="264" customWidth="1"/>
    <col min="19" max="19" width="14" style="264" customWidth="1"/>
    <col min="20" max="20" width="14.5703125" style="264" customWidth="1"/>
    <col min="21" max="21" width="15.140625" style="264" customWidth="1"/>
    <col min="22" max="22" width="13.85546875" style="264" customWidth="1"/>
    <col min="23" max="23" width="18.85546875" style="264" bestFit="1" customWidth="1"/>
    <col min="24" max="24" width="14.140625" style="264" customWidth="1"/>
    <col min="25" max="25" width="9.140625" style="264"/>
    <col min="26" max="26" width="11.28515625" style="264" bestFit="1" customWidth="1"/>
    <col min="27" max="29" width="9.140625" style="264"/>
    <col min="30" max="30" width="32.7109375" style="264" customWidth="1"/>
    <col min="31" max="16384" width="9.140625" style="264"/>
  </cols>
  <sheetData>
    <row r="1" spans="1:24">
      <c r="A1" s="971" t="s">
        <v>170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</row>
    <row r="2" spans="1:24">
      <c r="A2" s="971" t="s">
        <v>171</v>
      </c>
      <c r="B2" s="971"/>
      <c r="C2" s="971"/>
      <c r="D2" s="971"/>
      <c r="E2" s="971"/>
      <c r="F2" s="971"/>
      <c r="G2" s="971"/>
      <c r="H2" s="971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</row>
    <row r="3" spans="1:24">
      <c r="A3" s="971" t="s">
        <v>190</v>
      </c>
      <c r="B3" s="971"/>
      <c r="C3" s="971"/>
      <c r="D3" s="971"/>
      <c r="E3" s="971"/>
      <c r="F3" s="971"/>
      <c r="G3" s="971"/>
      <c r="H3" s="971"/>
      <c r="I3" s="971"/>
      <c r="J3" s="971"/>
      <c r="K3" s="971"/>
      <c r="L3" s="971"/>
      <c r="M3" s="971"/>
      <c r="N3" s="971"/>
      <c r="O3" s="971"/>
      <c r="P3" s="971"/>
      <c r="Q3" s="971"/>
      <c r="R3" s="971"/>
      <c r="S3" s="971"/>
      <c r="T3" s="971"/>
      <c r="U3" s="971"/>
      <c r="V3" s="971"/>
      <c r="W3" s="971"/>
      <c r="X3" s="971"/>
    </row>
    <row r="4" spans="1:24">
      <c r="A4" s="555"/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668"/>
      <c r="Q4" s="427"/>
      <c r="R4" s="427"/>
      <c r="S4" s="427"/>
      <c r="T4" s="427"/>
      <c r="U4" s="427"/>
      <c r="V4" s="427"/>
      <c r="W4" s="427"/>
      <c r="X4" s="427"/>
    </row>
    <row r="5" spans="1:24">
      <c r="A5" s="555"/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668"/>
      <c r="Q5" s="427"/>
      <c r="R5" s="427"/>
      <c r="S5" s="427"/>
      <c r="T5" s="427"/>
      <c r="U5" s="427"/>
      <c r="V5" s="427"/>
      <c r="W5" s="427"/>
      <c r="X5" s="427"/>
    </row>
    <row r="6" spans="1:24" ht="21" customHeight="1">
      <c r="A6" s="974" t="str">
        <f>'Data umum'!C13</f>
        <v>Sekretariat DPRD Provinsi NTB</v>
      </c>
      <c r="B6" s="974"/>
      <c r="C6" s="974"/>
      <c r="D6" s="974"/>
      <c r="E6" s="974"/>
      <c r="F6" s="974"/>
      <c r="G6" s="974"/>
      <c r="H6" s="974"/>
      <c r="I6" s="265"/>
      <c r="J6" s="265"/>
      <c r="K6" s="265"/>
      <c r="L6" s="265"/>
      <c r="M6" s="265"/>
      <c r="N6" s="265"/>
      <c r="O6" s="265"/>
      <c r="P6" s="265"/>
      <c r="Q6" s="266"/>
      <c r="R6" s="265"/>
      <c r="S6" s="265"/>
      <c r="T6" s="265"/>
      <c r="U6" s="265"/>
      <c r="V6" s="265"/>
      <c r="W6" s="265"/>
      <c r="X6" s="265"/>
    </row>
    <row r="7" spans="1:24" ht="21" customHeight="1">
      <c r="A7" s="974" t="s">
        <v>276</v>
      </c>
      <c r="B7" s="974"/>
      <c r="C7" s="974"/>
      <c r="D7" s="974"/>
      <c r="E7" s="974"/>
      <c r="F7" s="974"/>
      <c r="G7" s="974"/>
      <c r="H7" s="974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</row>
    <row r="8" spans="1:24" ht="15.75" thickBot="1"/>
    <row r="9" spans="1:24" ht="15.75" thickTop="1">
      <c r="A9" s="972" t="s">
        <v>124</v>
      </c>
      <c r="B9" s="964" t="s">
        <v>255</v>
      </c>
      <c r="C9" s="964" t="s">
        <v>256</v>
      </c>
      <c r="D9" s="964" t="s">
        <v>172</v>
      </c>
      <c r="E9" s="964" t="s">
        <v>173</v>
      </c>
      <c r="F9" s="964" t="s">
        <v>174</v>
      </c>
      <c r="G9" s="964" t="s">
        <v>231</v>
      </c>
      <c r="H9" s="964" t="s">
        <v>175</v>
      </c>
      <c r="I9" s="964" t="s">
        <v>176</v>
      </c>
      <c r="J9" s="964" t="s">
        <v>177</v>
      </c>
      <c r="K9" s="964" t="s">
        <v>178</v>
      </c>
      <c r="L9" s="964" t="s">
        <v>179</v>
      </c>
      <c r="M9" s="964" t="s">
        <v>180</v>
      </c>
      <c r="N9" s="964" t="s">
        <v>181</v>
      </c>
      <c r="O9" s="964" t="s">
        <v>182</v>
      </c>
      <c r="P9" s="964" t="s">
        <v>183</v>
      </c>
      <c r="Q9" s="964" t="s">
        <v>184</v>
      </c>
      <c r="R9" s="964" t="s">
        <v>185</v>
      </c>
      <c r="S9" s="964" t="s">
        <v>186</v>
      </c>
      <c r="T9" s="964" t="s">
        <v>187</v>
      </c>
      <c r="U9" s="964" t="s">
        <v>188</v>
      </c>
      <c r="V9" s="964" t="s">
        <v>189</v>
      </c>
      <c r="W9" s="964" t="s">
        <v>257</v>
      </c>
      <c r="X9" s="966" t="s">
        <v>202</v>
      </c>
    </row>
    <row r="10" spans="1:24" ht="38.25" customHeight="1" thickBot="1">
      <c r="A10" s="973"/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7"/>
    </row>
    <row r="11" spans="1:24" ht="16.5" thickTop="1" thickBot="1">
      <c r="A11" s="268">
        <v>1</v>
      </c>
      <c r="B11" s="269">
        <v>2</v>
      </c>
      <c r="C11" s="269">
        <v>3</v>
      </c>
      <c r="D11" s="269">
        <v>4</v>
      </c>
      <c r="E11" s="269">
        <v>5</v>
      </c>
      <c r="F11" s="269">
        <v>6</v>
      </c>
      <c r="G11" s="269">
        <v>7</v>
      </c>
      <c r="H11" s="269">
        <v>8</v>
      </c>
      <c r="I11" s="269">
        <v>9</v>
      </c>
      <c r="J11" s="269">
        <v>10</v>
      </c>
      <c r="K11" s="269">
        <v>11</v>
      </c>
      <c r="L11" s="269">
        <v>12</v>
      </c>
      <c r="M11" s="269">
        <v>13</v>
      </c>
      <c r="N11" s="269">
        <v>14</v>
      </c>
      <c r="O11" s="269">
        <v>15</v>
      </c>
      <c r="P11" s="269">
        <v>16</v>
      </c>
      <c r="Q11" s="269">
        <v>17</v>
      </c>
      <c r="R11" s="269">
        <v>18</v>
      </c>
      <c r="S11" s="269">
        <v>19</v>
      </c>
      <c r="T11" s="269">
        <v>20</v>
      </c>
      <c r="U11" s="269">
        <v>21</v>
      </c>
      <c r="V11" s="269">
        <v>22</v>
      </c>
      <c r="W11" s="269">
        <v>23</v>
      </c>
      <c r="X11" s="269">
        <v>24</v>
      </c>
    </row>
    <row r="12" spans="1:24" ht="15.75" thickTop="1">
      <c r="A12" s="270"/>
      <c r="B12" s="271"/>
      <c r="C12" s="271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3"/>
    </row>
    <row r="13" spans="1:24">
      <c r="A13" s="274" t="s">
        <v>203</v>
      </c>
      <c r="B13" s="274" t="s">
        <v>204</v>
      </c>
      <c r="C13" s="274" t="s">
        <v>205</v>
      </c>
      <c r="D13" s="274" t="s">
        <v>206</v>
      </c>
      <c r="E13" s="274" t="s">
        <v>207</v>
      </c>
      <c r="F13" s="274" t="s">
        <v>208</v>
      </c>
      <c r="G13" s="274" t="s">
        <v>209</v>
      </c>
      <c r="H13" s="274" t="s">
        <v>210</v>
      </c>
      <c r="I13" s="274" t="s">
        <v>211</v>
      </c>
      <c r="J13" s="274" t="s">
        <v>212</v>
      </c>
      <c r="K13" s="274" t="s">
        <v>213</v>
      </c>
      <c r="L13" s="274" t="s">
        <v>215</v>
      </c>
      <c r="M13" s="274" t="s">
        <v>214</v>
      </c>
      <c r="N13" s="274" t="s">
        <v>216</v>
      </c>
      <c r="O13" s="274" t="s">
        <v>217</v>
      </c>
      <c r="P13" s="274" t="s">
        <v>218</v>
      </c>
      <c r="Q13" s="274" t="s">
        <v>219</v>
      </c>
      <c r="R13" s="274" t="s">
        <v>220</v>
      </c>
      <c r="S13" s="274" t="s">
        <v>221</v>
      </c>
      <c r="T13" s="274" t="s">
        <v>222</v>
      </c>
      <c r="U13" s="274" t="s">
        <v>223</v>
      </c>
      <c r="V13" s="274" t="s">
        <v>224</v>
      </c>
      <c r="W13" s="274" t="s">
        <v>225</v>
      </c>
      <c r="X13" s="274" t="s">
        <v>226</v>
      </c>
    </row>
    <row r="14" spans="1:24">
      <c r="A14" s="275"/>
      <c r="B14" s="276"/>
      <c r="C14" s="276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8"/>
    </row>
    <row r="15" spans="1:24" s="198" customFormat="1" ht="23.25" customHeight="1">
      <c r="A15" s="206"/>
      <c r="B15" s="207"/>
      <c r="C15" s="208"/>
      <c r="D15" s="209"/>
      <c r="E15" s="222"/>
      <c r="F15" s="211"/>
      <c r="G15" s="213"/>
      <c r="H15" s="212"/>
      <c r="I15" s="221"/>
      <c r="J15" s="281"/>
      <c r="K15" s="212"/>
      <c r="L15" s="212"/>
      <c r="M15" s="222"/>
      <c r="N15" s="206"/>
      <c r="O15" s="213"/>
      <c r="P15" s="279"/>
      <c r="Q15" s="221"/>
      <c r="R15" s="212"/>
      <c r="S15" s="212"/>
      <c r="T15" s="428"/>
      <c r="U15" s="212"/>
      <c r="V15" s="212"/>
      <c r="W15" s="429"/>
      <c r="X15" s="212"/>
    </row>
    <row r="16" spans="1:24" s="198" customFormat="1" ht="51" customHeight="1">
      <c r="A16" s="206"/>
      <c r="B16" s="207"/>
      <c r="C16" s="208"/>
      <c r="D16" s="434"/>
      <c r="E16" s="222"/>
      <c r="F16" s="301"/>
      <c r="G16" s="629"/>
      <c r="H16" s="630"/>
      <c r="I16" s="631"/>
      <c r="J16" s="632"/>
      <c r="K16" s="633"/>
      <c r="L16" s="634"/>
      <c r="M16" s="635"/>
      <c r="N16" s="636"/>
      <c r="O16" s="679"/>
      <c r="P16" s="637"/>
      <c r="Q16" s="638"/>
      <c r="R16" s="638"/>
      <c r="S16" s="638"/>
      <c r="T16" s="639"/>
      <c r="U16" s="638"/>
      <c r="V16" s="638"/>
      <c r="W16" s="93"/>
      <c r="X16" s="212"/>
    </row>
    <row r="17" spans="1:30" s="644" customFormat="1" ht="76.5">
      <c r="A17" s="700">
        <v>1</v>
      </c>
      <c r="B17" s="701" t="s">
        <v>401</v>
      </c>
      <c r="C17" s="709" t="s">
        <v>394</v>
      </c>
      <c r="D17" s="709" t="s">
        <v>399</v>
      </c>
      <c r="E17" s="702" t="s">
        <v>519</v>
      </c>
      <c r="F17" s="703">
        <v>44387</v>
      </c>
      <c r="G17" s="704"/>
      <c r="H17" s="705" t="s">
        <v>391</v>
      </c>
      <c r="I17" s="706" t="s">
        <v>390</v>
      </c>
      <c r="J17" s="707">
        <v>44455</v>
      </c>
      <c r="K17" s="700"/>
      <c r="L17" s="700"/>
      <c r="M17" s="708">
        <v>15</v>
      </c>
      <c r="N17" s="709">
        <v>5</v>
      </c>
      <c r="O17" s="718">
        <v>5000000</v>
      </c>
      <c r="P17" s="710">
        <f>O17*N17</f>
        <v>25000000</v>
      </c>
      <c r="Q17" s="709" t="s">
        <v>392</v>
      </c>
      <c r="R17" s="711" t="s">
        <v>393</v>
      </c>
      <c r="S17" s="709" t="s">
        <v>398</v>
      </c>
      <c r="T17" s="709"/>
      <c r="U17" s="709" t="s">
        <v>396</v>
      </c>
      <c r="V17" s="709" t="s">
        <v>392</v>
      </c>
      <c r="W17" s="709" t="s">
        <v>395</v>
      </c>
      <c r="X17" s="643"/>
    </row>
    <row r="18" spans="1:30" s="198" customFormat="1" ht="76.5">
      <c r="A18" s="712">
        <v>2</v>
      </c>
      <c r="B18" s="713" t="s">
        <v>402</v>
      </c>
      <c r="C18" s="709" t="s">
        <v>394</v>
      </c>
      <c r="D18" s="709" t="s">
        <v>399</v>
      </c>
      <c r="E18" s="702"/>
      <c r="F18" s="714"/>
      <c r="G18" s="715" t="s">
        <v>397</v>
      </c>
      <c r="H18" s="705" t="s">
        <v>391</v>
      </c>
      <c r="I18" s="706" t="s">
        <v>390</v>
      </c>
      <c r="J18" s="707">
        <v>44455</v>
      </c>
      <c r="K18" s="716"/>
      <c r="L18" s="717"/>
      <c r="M18" s="708">
        <v>15</v>
      </c>
      <c r="N18" s="709">
        <v>5</v>
      </c>
      <c r="O18" s="718">
        <v>2934000</v>
      </c>
      <c r="P18" s="710">
        <f>O18*N18</f>
        <v>14670000</v>
      </c>
      <c r="Q18" s="709" t="s">
        <v>392</v>
      </c>
      <c r="R18" s="711" t="s">
        <v>393</v>
      </c>
      <c r="S18" s="709" t="s">
        <v>398</v>
      </c>
      <c r="T18" s="719"/>
      <c r="U18" s="709" t="s">
        <v>396</v>
      </c>
      <c r="V18" s="709" t="s">
        <v>392</v>
      </c>
      <c r="W18" s="709" t="s">
        <v>395</v>
      </c>
      <c r="X18" s="641"/>
      <c r="Y18" s="642"/>
      <c r="Z18" s="667">
        <f>O18*N18</f>
        <v>14670000</v>
      </c>
      <c r="AA18" s="642"/>
      <c r="AB18" s="642"/>
      <c r="AC18" s="642"/>
      <c r="AD18" s="642"/>
    </row>
    <row r="19" spans="1:30" s="642" customFormat="1" ht="76.5">
      <c r="A19" s="720">
        <v>3</v>
      </c>
      <c r="B19" s="721" t="s">
        <v>402</v>
      </c>
      <c r="C19" s="709" t="s">
        <v>394</v>
      </c>
      <c r="D19" s="709" t="s">
        <v>399</v>
      </c>
      <c r="E19" s="702"/>
      <c r="F19" s="714"/>
      <c r="G19" s="722" t="s">
        <v>400</v>
      </c>
      <c r="H19" s="723" t="s">
        <v>408</v>
      </c>
      <c r="I19" s="706" t="s">
        <v>390</v>
      </c>
      <c r="J19" s="707">
        <v>44455</v>
      </c>
      <c r="K19" s="724"/>
      <c r="L19" s="725"/>
      <c r="M19" s="708">
        <v>15</v>
      </c>
      <c r="N19" s="726">
        <v>4</v>
      </c>
      <c r="O19" s="718">
        <v>2157000</v>
      </c>
      <c r="P19" s="727">
        <f>O19*N19</f>
        <v>8628000</v>
      </c>
      <c r="Q19" s="709" t="s">
        <v>392</v>
      </c>
      <c r="R19" s="711" t="s">
        <v>393</v>
      </c>
      <c r="S19" s="709" t="s">
        <v>398</v>
      </c>
      <c r="T19" s="719"/>
      <c r="U19" s="709" t="s">
        <v>396</v>
      </c>
      <c r="V19" s="709" t="s">
        <v>392</v>
      </c>
      <c r="W19" s="709" t="s">
        <v>395</v>
      </c>
      <c r="X19" s="209"/>
      <c r="Y19" s="198"/>
      <c r="Z19" s="198"/>
      <c r="AA19" s="198"/>
      <c r="AB19" s="198"/>
      <c r="AC19" s="198"/>
      <c r="AD19" s="198"/>
    </row>
    <row r="20" spans="1:30" s="198" customFormat="1" ht="51">
      <c r="A20" s="720">
        <v>4</v>
      </c>
      <c r="B20" s="728" t="s">
        <v>402</v>
      </c>
      <c r="C20" s="729" t="s">
        <v>405</v>
      </c>
      <c r="D20" s="764" t="s">
        <v>403</v>
      </c>
      <c r="E20" s="730" t="s">
        <v>520</v>
      </c>
      <c r="F20" s="731" t="s">
        <v>521</v>
      </c>
      <c r="G20" s="768"/>
      <c r="H20" s="723" t="s">
        <v>404</v>
      </c>
      <c r="I20" s="734" t="s">
        <v>529</v>
      </c>
      <c r="J20" s="735">
        <v>44453</v>
      </c>
      <c r="K20" s="724"/>
      <c r="L20" s="725"/>
      <c r="M20" s="730">
        <v>15</v>
      </c>
      <c r="N20" s="769">
        <v>3</v>
      </c>
      <c r="O20" s="770">
        <v>16881000</v>
      </c>
      <c r="P20" s="736">
        <f>O20*N20</f>
        <v>50643000</v>
      </c>
      <c r="Q20" s="709" t="s">
        <v>392</v>
      </c>
      <c r="R20" s="711" t="s">
        <v>393</v>
      </c>
      <c r="S20" s="709" t="s">
        <v>398</v>
      </c>
      <c r="T20" s="737"/>
      <c r="U20" s="709" t="s">
        <v>396</v>
      </c>
      <c r="V20" s="709" t="s">
        <v>392</v>
      </c>
      <c r="W20" s="709" t="s">
        <v>395</v>
      </c>
      <c r="X20" s="209"/>
    </row>
    <row r="21" spans="1:30" s="198" customFormat="1" ht="51">
      <c r="A21" s="720">
        <v>5</v>
      </c>
      <c r="B21" s="728" t="s">
        <v>402</v>
      </c>
      <c r="C21" s="729" t="s">
        <v>405</v>
      </c>
      <c r="D21" s="764" t="s">
        <v>403</v>
      </c>
      <c r="E21" s="730"/>
      <c r="F21" s="732"/>
      <c r="G21" s="733" t="s">
        <v>406</v>
      </c>
      <c r="H21" s="725" t="s">
        <v>407</v>
      </c>
      <c r="I21" s="734" t="s">
        <v>529</v>
      </c>
      <c r="J21" s="735">
        <v>44453</v>
      </c>
      <c r="K21" s="725"/>
      <c r="L21" s="725"/>
      <c r="M21" s="730">
        <v>15</v>
      </c>
      <c r="N21" s="771">
        <v>5</v>
      </c>
      <c r="O21" s="770">
        <v>11800000</v>
      </c>
      <c r="P21" s="736">
        <f>O21*N21</f>
        <v>59000000</v>
      </c>
      <c r="Q21" s="709" t="s">
        <v>392</v>
      </c>
      <c r="R21" s="711" t="s">
        <v>393</v>
      </c>
      <c r="S21" s="709" t="s">
        <v>398</v>
      </c>
      <c r="T21" s="737"/>
      <c r="U21" s="709" t="s">
        <v>396</v>
      </c>
      <c r="V21" s="709" t="s">
        <v>392</v>
      </c>
      <c r="W21" s="709" t="s">
        <v>395</v>
      </c>
      <c r="X21" s="212"/>
    </row>
    <row r="22" spans="1:30" s="198" customFormat="1" ht="51">
      <c r="A22" s="720">
        <v>6</v>
      </c>
      <c r="B22" s="738"/>
      <c r="C22" s="739"/>
      <c r="D22" s="740" t="s">
        <v>525</v>
      </c>
      <c r="E22" s="741" t="s">
        <v>522</v>
      </c>
      <c r="F22" s="742">
        <v>44480</v>
      </c>
      <c r="G22" s="725"/>
      <c r="H22" s="725"/>
      <c r="I22" s="743"/>
      <c r="J22" s="744"/>
      <c r="K22" s="725"/>
      <c r="L22" s="737"/>
      <c r="M22" s="729"/>
      <c r="N22" s="745">
        <v>3</v>
      </c>
      <c r="O22" s="746">
        <v>3800000</v>
      </c>
      <c r="P22" s="747">
        <f>N22*O22</f>
        <v>11400000</v>
      </c>
      <c r="Q22" s="739"/>
      <c r="R22" s="725"/>
      <c r="S22" s="725"/>
      <c r="T22" s="739"/>
      <c r="U22" s="725"/>
      <c r="V22" s="725"/>
      <c r="W22" s="739"/>
      <c r="X22" s="602"/>
    </row>
    <row r="23" spans="1:30" s="198" customFormat="1" ht="51">
      <c r="A23" s="720">
        <v>7</v>
      </c>
      <c r="B23" s="763"/>
      <c r="C23" s="739"/>
      <c r="D23" s="725" t="s">
        <v>524</v>
      </c>
      <c r="E23" s="748" t="s">
        <v>523</v>
      </c>
      <c r="F23" s="749">
        <v>44480</v>
      </c>
      <c r="G23" s="725"/>
      <c r="H23" s="725"/>
      <c r="I23" s="772"/>
      <c r="J23" s="750"/>
      <c r="K23" s="725"/>
      <c r="L23" s="725"/>
      <c r="M23" s="729"/>
      <c r="N23" s="745">
        <v>8</v>
      </c>
      <c r="O23" s="773">
        <v>980000</v>
      </c>
      <c r="P23" s="747">
        <f>N23*O23</f>
        <v>7840000</v>
      </c>
      <c r="Q23" s="725"/>
      <c r="R23" s="725"/>
      <c r="S23" s="725"/>
      <c r="T23" s="737"/>
      <c r="U23" s="725"/>
      <c r="V23" s="725"/>
      <c r="W23" s="725"/>
      <c r="X23" s="212"/>
    </row>
    <row r="24" spans="1:30" s="198" customFormat="1" ht="38.25">
      <c r="A24" s="720">
        <v>7</v>
      </c>
      <c r="B24" s="765"/>
      <c r="C24" s="726"/>
      <c r="D24" s="729" t="s">
        <v>528</v>
      </c>
      <c r="E24" s="751" t="s">
        <v>526</v>
      </c>
      <c r="F24" s="752" t="s">
        <v>527</v>
      </c>
      <c r="G24" s="725"/>
      <c r="H24" s="725"/>
      <c r="I24" s="743"/>
      <c r="J24" s="724"/>
      <c r="K24" s="725"/>
      <c r="L24" s="737"/>
      <c r="M24" s="729"/>
      <c r="N24" s="720">
        <v>1</v>
      </c>
      <c r="O24" s="766">
        <v>8600000</v>
      </c>
      <c r="P24" s="747">
        <f>N24*O24</f>
        <v>8600000</v>
      </c>
      <c r="Q24" s="725"/>
      <c r="R24" s="725"/>
      <c r="S24" s="725"/>
      <c r="T24" s="739"/>
      <c r="U24" s="725"/>
      <c r="V24" s="725"/>
      <c r="W24" s="739"/>
      <c r="X24" s="212"/>
    </row>
    <row r="25" spans="1:30" s="198" customFormat="1" ht="76.5">
      <c r="A25" s="720">
        <v>8</v>
      </c>
      <c r="B25" s="765"/>
      <c r="C25" s="726"/>
      <c r="D25" s="729" t="s">
        <v>413</v>
      </c>
      <c r="E25" s="753" t="s">
        <v>414</v>
      </c>
      <c r="F25" s="750" t="s">
        <v>415</v>
      </c>
      <c r="G25" s="725"/>
      <c r="H25" s="725" t="s">
        <v>416</v>
      </c>
      <c r="I25" s="743" t="s">
        <v>417</v>
      </c>
      <c r="J25" s="724">
        <v>44515</v>
      </c>
      <c r="K25" s="725" t="s">
        <v>418</v>
      </c>
      <c r="L25" s="754">
        <v>44519</v>
      </c>
      <c r="M25" s="729">
        <v>5</v>
      </c>
      <c r="N25" s="720">
        <v>1</v>
      </c>
      <c r="O25" s="766">
        <v>38450000</v>
      </c>
      <c r="P25" s="747">
        <f>O25</f>
        <v>38450000</v>
      </c>
      <c r="Q25" s="725" t="s">
        <v>419</v>
      </c>
      <c r="R25" s="725" t="s">
        <v>420</v>
      </c>
      <c r="S25" s="725" t="s">
        <v>421</v>
      </c>
      <c r="T25" s="739"/>
      <c r="U25" s="725" t="s">
        <v>422</v>
      </c>
      <c r="V25" s="725" t="s">
        <v>423</v>
      </c>
      <c r="W25" s="739" t="s">
        <v>424</v>
      </c>
      <c r="X25" s="212"/>
    </row>
    <row r="26" spans="1:30" s="198" customFormat="1" ht="63.75">
      <c r="A26" s="755">
        <v>9</v>
      </c>
      <c r="B26" s="756"/>
      <c r="C26" s="757"/>
      <c r="D26" s="741" t="s">
        <v>504</v>
      </c>
      <c r="E26" s="758" t="s">
        <v>505</v>
      </c>
      <c r="F26" s="759">
        <v>44421</v>
      </c>
      <c r="G26" s="759" t="s">
        <v>506</v>
      </c>
      <c r="H26" s="741"/>
      <c r="I26" s="760" t="s">
        <v>507</v>
      </c>
      <c r="J26" s="742" t="s">
        <v>508</v>
      </c>
      <c r="K26" s="741" t="s">
        <v>509</v>
      </c>
      <c r="L26" s="741" t="s">
        <v>510</v>
      </c>
      <c r="M26" s="774">
        <v>15</v>
      </c>
      <c r="N26" s="761">
        <v>5</v>
      </c>
      <c r="O26" s="762">
        <v>5875000</v>
      </c>
      <c r="P26" s="762">
        <f>O26*N26</f>
        <v>29375000</v>
      </c>
      <c r="Q26" s="741" t="s">
        <v>511</v>
      </c>
      <c r="R26" s="741" t="s">
        <v>512</v>
      </c>
      <c r="S26" s="741" t="s">
        <v>513</v>
      </c>
      <c r="T26" s="760"/>
      <c r="U26" s="741" t="s">
        <v>514</v>
      </c>
      <c r="V26" s="741" t="s">
        <v>511</v>
      </c>
      <c r="W26" s="741" t="s">
        <v>515</v>
      </c>
      <c r="X26" s="696"/>
      <c r="Y26" s="697"/>
      <c r="Z26" s="697"/>
      <c r="AA26" s="697"/>
      <c r="AB26" s="697"/>
      <c r="AC26" s="697"/>
      <c r="AD26" s="697"/>
    </row>
    <row r="27" spans="1:30" s="198" customFormat="1" ht="51" customHeight="1">
      <c r="A27" s="720"/>
      <c r="B27" s="763"/>
      <c r="C27" s="961" t="s">
        <v>370</v>
      </c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963"/>
      <c r="P27" s="767">
        <f>SUM(P16:P26)</f>
        <v>253606000</v>
      </c>
      <c r="Q27" s="725"/>
      <c r="R27" s="725"/>
      <c r="S27" s="725"/>
      <c r="T27" s="737"/>
      <c r="U27" s="725"/>
      <c r="V27" s="725"/>
      <c r="W27" s="725"/>
      <c r="X27" s="212"/>
    </row>
    <row r="28" spans="1:30" s="198" customFormat="1" ht="51" customHeight="1">
      <c r="A28" s="206"/>
      <c r="B28" s="207"/>
      <c r="C28" s="208"/>
      <c r="D28" s="222" t="s">
        <v>724</v>
      </c>
      <c r="E28" s="209"/>
      <c r="F28" s="211"/>
      <c r="G28" s="230"/>
      <c r="H28" s="230"/>
      <c r="I28" s="221"/>
      <c r="J28" s="605"/>
      <c r="K28" s="212"/>
      <c r="L28" s="210"/>
      <c r="M28" s="222"/>
      <c r="N28" s="212"/>
      <c r="O28" s="432"/>
      <c r="P28" s="537"/>
      <c r="Q28" s="221"/>
      <c r="R28" s="212"/>
      <c r="S28" s="212"/>
      <c r="T28" s="221"/>
      <c r="U28" s="212"/>
      <c r="V28" s="212"/>
      <c r="W28" s="221"/>
      <c r="X28" s="209"/>
    </row>
    <row r="29" spans="1:30" s="931" customFormat="1" ht="51" customHeight="1">
      <c r="A29" s="929"/>
      <c r="B29" s="930" t="s">
        <v>717</v>
      </c>
      <c r="C29" s="930" t="s">
        <v>718</v>
      </c>
      <c r="D29" s="930" t="s">
        <v>719</v>
      </c>
      <c r="E29" s="930">
        <v>10</v>
      </c>
      <c r="F29" s="930" t="s">
        <v>720</v>
      </c>
      <c r="G29" s="930">
        <v>950000</v>
      </c>
      <c r="H29" s="931">
        <f>G29*E29</f>
        <v>9500000</v>
      </c>
      <c r="I29" s="930">
        <v>44456</v>
      </c>
      <c r="J29" s="930" t="s">
        <v>721</v>
      </c>
      <c r="K29" s="930" t="s">
        <v>722</v>
      </c>
      <c r="L29" s="930" t="s">
        <v>723</v>
      </c>
      <c r="M29" s="932"/>
      <c r="N29" s="933"/>
      <c r="O29" s="934"/>
      <c r="P29" s="933"/>
      <c r="Q29" s="932"/>
      <c r="R29" s="932"/>
      <c r="S29" s="932"/>
      <c r="T29" s="935"/>
      <c r="U29" s="932"/>
      <c r="V29" s="932"/>
      <c r="W29" s="932"/>
      <c r="X29" s="936"/>
    </row>
    <row r="30" spans="1:30" s="198" customFormat="1" ht="90" customHeight="1">
      <c r="A30" s="206"/>
      <c r="B30" s="430"/>
      <c r="C30" s="221"/>
      <c r="D30" s="694"/>
      <c r="E30" s="682"/>
      <c r="F30" s="211"/>
      <c r="G30" s="211"/>
      <c r="H30" s="212"/>
      <c r="I30" s="221"/>
      <c r="J30" s="281"/>
      <c r="K30" s="212"/>
      <c r="L30" s="214"/>
      <c r="M30" s="222"/>
      <c r="N30" s="603"/>
      <c r="O30" s="695"/>
      <c r="P30" s="695"/>
      <c r="Q30" s="536"/>
      <c r="R30" s="212"/>
      <c r="S30" s="212"/>
      <c r="T30" s="221"/>
      <c r="U30" s="212"/>
      <c r="V30" s="640"/>
      <c r="W30" s="221"/>
      <c r="X30" s="602"/>
    </row>
    <row r="31" spans="1:30" s="198" customFormat="1" ht="51" customHeight="1">
      <c r="A31" s="206"/>
      <c r="B31" s="207"/>
      <c r="C31" s="208"/>
      <c r="D31" s="209"/>
      <c r="E31" s="210"/>
      <c r="F31" s="229"/>
      <c r="G31" s="229"/>
      <c r="H31" s="213"/>
      <c r="I31" s="221"/>
      <c r="J31" s="220"/>
      <c r="K31" s="212"/>
      <c r="L31" s="210"/>
      <c r="M31" s="208"/>
      <c r="N31" s="600"/>
      <c r="O31" s="604"/>
      <c r="P31" s="537"/>
      <c r="Q31" s="212"/>
      <c r="R31" s="212"/>
      <c r="S31" s="212"/>
      <c r="T31" s="210"/>
      <c r="U31" s="212"/>
      <c r="V31" s="212"/>
      <c r="W31" s="212"/>
      <c r="X31" s="209"/>
    </row>
    <row r="32" spans="1:30" s="198" customFormat="1" ht="51" customHeight="1">
      <c r="A32" s="206"/>
      <c r="B32" s="207"/>
      <c r="C32" s="208"/>
      <c r="D32" s="209"/>
      <c r="E32" s="222"/>
      <c r="F32" s="211"/>
      <c r="G32" s="230"/>
      <c r="H32" s="606"/>
      <c r="I32" s="223"/>
      <c r="J32" s="221"/>
      <c r="K32" s="605"/>
      <c r="L32" s="212"/>
      <c r="M32" s="208"/>
      <c r="N32" s="221"/>
      <c r="O32" s="692"/>
      <c r="P32" s="693"/>
      <c r="Q32" s="212"/>
      <c r="R32" s="212"/>
      <c r="S32" s="212"/>
      <c r="T32" s="210"/>
      <c r="U32" s="212"/>
      <c r="V32" s="212"/>
      <c r="W32" s="212"/>
      <c r="X32" s="209"/>
    </row>
    <row r="33" spans="1:24" s="198" customFormat="1" ht="51" customHeight="1" thickBot="1">
      <c r="A33" s="206"/>
      <c r="B33" s="220"/>
      <c r="C33" s="221"/>
      <c r="D33" s="212"/>
      <c r="E33" s="222"/>
      <c r="F33" s="211"/>
      <c r="G33" s="212"/>
      <c r="H33" s="212"/>
      <c r="I33" s="210"/>
      <c r="J33" s="211"/>
      <c r="K33" s="212"/>
      <c r="L33" s="212"/>
      <c r="M33" s="222"/>
      <c r="N33" s="212"/>
      <c r="O33" s="607"/>
      <c r="P33" s="680"/>
      <c r="Q33" s="212"/>
      <c r="R33" s="212"/>
      <c r="S33" s="212"/>
      <c r="T33" s="210"/>
      <c r="U33" s="212"/>
      <c r="V33" s="212"/>
      <c r="W33" s="212"/>
      <c r="X33" s="212"/>
    </row>
    <row r="34" spans="1:24" s="198" customFormat="1" ht="51" customHeight="1">
      <c r="A34" s="206"/>
      <c r="B34" s="207"/>
      <c r="C34" s="208"/>
      <c r="D34" s="209"/>
      <c r="E34" s="212"/>
      <c r="F34" s="211"/>
      <c r="G34" s="279"/>
      <c r="H34" s="279"/>
      <c r="I34" s="221"/>
      <c r="J34" s="605"/>
      <c r="K34" s="212"/>
      <c r="L34" s="210"/>
      <c r="M34" s="208"/>
      <c r="N34" s="212"/>
      <c r="O34" s="213"/>
      <c r="P34" s="537"/>
      <c r="Q34" s="212"/>
      <c r="R34" s="212"/>
      <c r="S34" s="212"/>
      <c r="T34" s="212"/>
      <c r="U34" s="212"/>
      <c r="V34" s="212"/>
      <c r="W34" s="221"/>
      <c r="X34" s="209"/>
    </row>
    <row r="35" spans="1:24" s="198" customFormat="1" ht="51" customHeight="1" thickBot="1">
      <c r="A35" s="206"/>
      <c r="B35" s="207"/>
      <c r="C35" s="208"/>
      <c r="D35" s="209"/>
      <c r="E35" s="222"/>
      <c r="F35" s="211"/>
      <c r="G35" s="279"/>
      <c r="H35" s="279"/>
      <c r="I35" s="223"/>
      <c r="J35" s="221"/>
      <c r="K35" s="605"/>
      <c r="L35" s="212"/>
      <c r="M35" s="208"/>
      <c r="N35" s="212"/>
      <c r="O35" s="607"/>
      <c r="P35" s="680"/>
      <c r="Q35" s="212"/>
      <c r="R35" s="212"/>
      <c r="S35" s="212"/>
      <c r="T35" s="210"/>
      <c r="U35" s="212"/>
      <c r="V35" s="212"/>
      <c r="W35" s="212"/>
      <c r="X35" s="209"/>
    </row>
    <row r="36" spans="1:24" s="198" customFormat="1" ht="51" customHeight="1">
      <c r="A36" s="206"/>
      <c r="B36" s="220"/>
      <c r="C36" s="221"/>
      <c r="D36" s="212"/>
      <c r="E36" s="222"/>
      <c r="F36" s="211"/>
      <c r="G36" s="212"/>
      <c r="H36" s="230"/>
      <c r="I36" s="210"/>
      <c r="J36" s="211"/>
      <c r="K36" s="212"/>
      <c r="L36" s="212"/>
      <c r="M36" s="212"/>
      <c r="N36" s="212"/>
      <c r="O36" s="608"/>
      <c r="P36" s="537"/>
      <c r="Q36" s="212"/>
      <c r="R36" s="212"/>
      <c r="S36" s="212"/>
      <c r="T36" s="210"/>
      <c r="U36" s="212"/>
      <c r="V36" s="212"/>
      <c r="W36" s="212"/>
      <c r="X36" s="212"/>
    </row>
    <row r="37" spans="1:24" s="198" customFormat="1" ht="51" customHeight="1" thickBot="1">
      <c r="A37" s="615"/>
      <c r="B37" s="430"/>
      <c r="C37" s="208"/>
      <c r="D37" s="609"/>
      <c r="E37" s="222"/>
      <c r="F37" s="211"/>
      <c r="G37" s="213"/>
      <c r="H37" s="230"/>
      <c r="I37" s="208"/>
      <c r="J37" s="220"/>
      <c r="K37" s="221"/>
      <c r="L37" s="210"/>
      <c r="M37" s="221"/>
      <c r="N37" s="212"/>
      <c r="O37" s="279"/>
      <c r="P37" s="537"/>
      <c r="Q37" s="221"/>
      <c r="R37" s="212"/>
      <c r="S37" s="212"/>
      <c r="T37" s="221"/>
      <c r="U37" s="212"/>
      <c r="V37" s="212"/>
      <c r="W37" s="221"/>
      <c r="X37" s="609"/>
    </row>
    <row r="38" spans="1:24" s="198" customFormat="1" ht="51" customHeight="1" thickBot="1">
      <c r="A38" s="206"/>
      <c r="B38" s="207"/>
      <c r="C38" s="208"/>
      <c r="D38" s="609"/>
      <c r="E38" s="222"/>
      <c r="F38" s="211"/>
      <c r="G38" s="213"/>
      <c r="H38" s="230"/>
      <c r="I38" s="223"/>
      <c r="J38" s="221"/>
      <c r="K38" s="605"/>
      <c r="L38" s="212"/>
      <c r="M38" s="221"/>
      <c r="N38" s="212"/>
      <c r="O38" s="213"/>
      <c r="P38" s="537"/>
      <c r="Q38" s="212"/>
      <c r="R38" s="212"/>
      <c r="S38" s="212"/>
      <c r="T38" s="210"/>
      <c r="U38" s="212"/>
      <c r="V38" s="212"/>
      <c r="W38" s="212"/>
      <c r="X38" s="609"/>
    </row>
    <row r="39" spans="1:24" s="198" customFormat="1" ht="51" customHeight="1" thickBot="1">
      <c r="A39" s="206"/>
      <c r="B39" s="220"/>
      <c r="C39" s="221"/>
      <c r="D39" s="610"/>
      <c r="E39" s="222"/>
      <c r="F39" s="211"/>
      <c r="G39" s="212"/>
      <c r="H39" s="212"/>
      <c r="I39" s="210"/>
      <c r="J39" s="211"/>
      <c r="K39" s="212"/>
      <c r="L39" s="212"/>
      <c r="M39" s="212"/>
      <c r="N39" s="206"/>
      <c r="O39" s="280"/>
      <c r="P39" s="537"/>
      <c r="Q39" s="212"/>
      <c r="R39" s="212"/>
      <c r="S39" s="212"/>
      <c r="T39" s="210"/>
      <c r="U39" s="212"/>
      <c r="V39" s="212"/>
      <c r="W39" s="212"/>
      <c r="X39" s="212"/>
    </row>
    <row r="40" spans="1:24" s="198" customFormat="1" ht="51" customHeight="1">
      <c r="A40" s="206"/>
      <c r="B40" s="207"/>
      <c r="C40" s="208"/>
      <c r="D40" s="434"/>
      <c r="E40" s="210"/>
      <c r="F40" s="211"/>
      <c r="G40" s="212"/>
      <c r="H40" s="212"/>
      <c r="I40" s="212"/>
      <c r="J40" s="539"/>
      <c r="K40" s="212"/>
      <c r="L40" s="228"/>
      <c r="M40" s="212"/>
      <c r="N40" s="206"/>
      <c r="O40" s="280"/>
      <c r="P40" s="537"/>
      <c r="Q40" s="212"/>
      <c r="R40" s="212"/>
      <c r="S40" s="212"/>
      <c r="T40" s="212"/>
      <c r="U40" s="212"/>
      <c r="V40" s="212"/>
      <c r="W40" s="210"/>
      <c r="X40" s="212"/>
    </row>
    <row r="41" spans="1:24" s="198" customFormat="1" ht="51" customHeight="1">
      <c r="A41" s="206"/>
      <c r="B41" s="207"/>
      <c r="C41" s="208"/>
      <c r="D41" s="209"/>
      <c r="E41" s="222"/>
      <c r="F41" s="211"/>
      <c r="G41" s="213"/>
      <c r="H41" s="611"/>
      <c r="I41" s="223"/>
      <c r="J41" s="221"/>
      <c r="K41" s="281"/>
      <c r="L41" s="212"/>
      <c r="M41" s="221"/>
      <c r="N41" s="221"/>
      <c r="O41" s="213"/>
      <c r="P41" s="537"/>
      <c r="Q41" s="212"/>
      <c r="R41" s="212"/>
      <c r="S41" s="212"/>
      <c r="T41" s="210"/>
      <c r="U41" s="212"/>
      <c r="V41" s="212"/>
      <c r="W41" s="212"/>
      <c r="X41" s="209"/>
    </row>
    <row r="42" spans="1:24" s="198" customFormat="1" ht="51" customHeight="1">
      <c r="A42" s="206"/>
      <c r="B42" s="220"/>
      <c r="C42" s="221"/>
      <c r="D42" s="212"/>
      <c r="E42" s="222"/>
      <c r="F42" s="211"/>
      <c r="G42" s="212"/>
      <c r="H42" s="212"/>
      <c r="I42" s="210"/>
      <c r="J42" s="211"/>
      <c r="K42" s="212"/>
      <c r="L42" s="212"/>
      <c r="M42" s="212"/>
      <c r="N42" s="206"/>
      <c r="O42" s="124"/>
      <c r="P42" s="537"/>
      <c r="Q42" s="212"/>
      <c r="R42" s="212"/>
      <c r="S42" s="212"/>
      <c r="T42" s="210"/>
      <c r="U42" s="212"/>
      <c r="V42" s="212"/>
      <c r="W42" s="212"/>
      <c r="X42" s="212"/>
    </row>
    <row r="43" spans="1:24" s="198" customFormat="1" ht="51" customHeight="1" thickBot="1">
      <c r="A43" s="206"/>
      <c r="B43" s="430"/>
      <c r="C43" s="208"/>
      <c r="D43" s="212"/>
      <c r="E43" s="222"/>
      <c r="F43" s="211"/>
      <c r="G43" s="279"/>
      <c r="H43" s="279"/>
      <c r="I43" s="208"/>
      <c r="J43" s="431"/>
      <c r="K43" s="222"/>
      <c r="L43" s="220"/>
      <c r="M43" s="221"/>
      <c r="N43" s="612"/>
      <c r="O43" s="601"/>
      <c r="P43" s="681"/>
      <c r="Q43" s="212"/>
      <c r="R43" s="212"/>
      <c r="S43" s="212"/>
      <c r="T43" s="221"/>
      <c r="U43" s="212"/>
      <c r="V43" s="212"/>
      <c r="W43" s="221"/>
      <c r="X43" s="212"/>
    </row>
    <row r="44" spans="1:24" s="198" customFormat="1" ht="51" customHeight="1">
      <c r="A44" s="206"/>
      <c r="B44" s="207"/>
      <c r="C44" s="208"/>
      <c r="D44" s="209"/>
      <c r="E44" s="222"/>
      <c r="F44" s="211"/>
      <c r="G44" s="213"/>
      <c r="H44" s="606"/>
      <c r="I44" s="223"/>
      <c r="J44" s="221"/>
      <c r="K44" s="281"/>
      <c r="L44" s="212"/>
      <c r="M44" s="221"/>
      <c r="N44" s="221"/>
      <c r="O44" s="232"/>
      <c r="P44" s="537"/>
      <c r="Q44" s="212"/>
      <c r="R44" s="212"/>
      <c r="S44" s="212"/>
      <c r="T44" s="210"/>
      <c r="U44" s="212"/>
      <c r="V44" s="212"/>
      <c r="W44" s="212"/>
      <c r="X44" s="209"/>
    </row>
    <row r="45" spans="1:24" s="198" customFormat="1" ht="51" customHeight="1">
      <c r="A45" s="206"/>
      <c r="B45" s="220"/>
      <c r="C45" s="221"/>
      <c r="D45" s="212"/>
      <c r="E45" s="222"/>
      <c r="F45" s="211"/>
      <c r="G45" s="212"/>
      <c r="H45" s="212"/>
      <c r="I45" s="210"/>
      <c r="J45" s="211"/>
      <c r="K45" s="212"/>
      <c r="L45" s="212"/>
      <c r="M45" s="212"/>
      <c r="N45" s="206"/>
      <c r="O45" s="280"/>
      <c r="P45" s="537"/>
      <c r="Q45" s="212"/>
      <c r="R45" s="212"/>
      <c r="S45" s="212"/>
      <c r="T45" s="210"/>
      <c r="U45" s="212"/>
      <c r="V45" s="212"/>
      <c r="W45" s="212"/>
      <c r="X45" s="212"/>
    </row>
    <row r="46" spans="1:24" s="198" customFormat="1" ht="51" customHeight="1">
      <c r="A46" s="206"/>
      <c r="B46" s="430"/>
      <c r="C46" s="208"/>
      <c r="D46" s="212"/>
      <c r="E46" s="443"/>
      <c r="F46" s="211"/>
      <c r="G46" s="279"/>
      <c r="H46" s="280"/>
      <c r="I46" s="208"/>
      <c r="J46" s="431"/>
      <c r="K46" s="222"/>
      <c r="L46" s="444"/>
      <c r="M46" s="221"/>
      <c r="N46" s="221"/>
      <c r="O46" s="279"/>
      <c r="P46" s="537"/>
      <c r="Q46" s="212"/>
      <c r="R46" s="212"/>
      <c r="S46" s="212"/>
      <c r="T46" s="221"/>
      <c r="U46" s="212"/>
      <c r="V46" s="212"/>
      <c r="W46" s="221"/>
      <c r="X46" s="212"/>
    </row>
    <row r="47" spans="1:24" s="198" customFormat="1" ht="51" customHeight="1" thickBot="1">
      <c r="A47" s="206"/>
      <c r="B47" s="207"/>
      <c r="C47" s="208"/>
      <c r="D47" s="209"/>
      <c r="E47" s="222"/>
      <c r="F47" s="211"/>
      <c r="G47" s="465"/>
      <c r="H47" s="611"/>
      <c r="I47" s="223"/>
      <c r="J47" s="221"/>
      <c r="K47" s="281"/>
      <c r="L47" s="212"/>
      <c r="M47" s="221"/>
      <c r="N47" s="221"/>
      <c r="O47" s="613"/>
      <c r="P47" s="681"/>
      <c r="Q47" s="212"/>
      <c r="R47" s="212"/>
      <c r="S47" s="212"/>
      <c r="T47" s="210"/>
      <c r="U47" s="212"/>
      <c r="V47" s="212"/>
      <c r="W47" s="212"/>
      <c r="X47" s="209"/>
    </row>
    <row r="48" spans="1:24" s="198" customFormat="1" ht="51" customHeight="1">
      <c r="A48" s="206"/>
      <c r="B48" s="220"/>
      <c r="C48" s="221"/>
      <c r="D48" s="212"/>
      <c r="E48" s="210"/>
      <c r="F48" s="211"/>
      <c r="G48" s="212"/>
      <c r="H48" s="212"/>
      <c r="I48" s="210"/>
      <c r="J48" s="211"/>
      <c r="K48" s="212"/>
      <c r="L48" s="212"/>
      <c r="M48" s="212"/>
      <c r="N48" s="206"/>
      <c r="O48" s="280"/>
      <c r="P48" s="537"/>
      <c r="Q48" s="212"/>
      <c r="R48" s="212"/>
      <c r="S48" s="212"/>
      <c r="T48" s="210"/>
      <c r="U48" s="212"/>
      <c r="V48" s="212"/>
      <c r="W48" s="212"/>
      <c r="X48" s="212"/>
    </row>
    <row r="49" spans="1:24" s="198" customFormat="1" ht="51" customHeight="1">
      <c r="A49" s="206"/>
      <c r="B49" s="207"/>
      <c r="C49" s="208"/>
      <c r="D49" s="209"/>
      <c r="E49" s="210"/>
      <c r="F49" s="211"/>
      <c r="G49" s="212"/>
      <c r="H49" s="212"/>
      <c r="I49" s="208"/>
      <c r="J49" s="282"/>
      <c r="K49" s="283"/>
      <c r="L49" s="210"/>
      <c r="M49" s="212"/>
      <c r="N49" s="206"/>
      <c r="O49" s="213"/>
      <c r="P49" s="537"/>
      <c r="Q49" s="208"/>
      <c r="R49" s="212"/>
      <c r="S49" s="212"/>
      <c r="T49" s="208"/>
      <c r="U49" s="222"/>
      <c r="V49" s="212"/>
      <c r="W49" s="208"/>
      <c r="X49" s="209"/>
    </row>
    <row r="50" spans="1:24" s="198" customFormat="1" ht="51" customHeight="1">
      <c r="A50" s="206"/>
      <c r="B50" s="207"/>
      <c r="C50" s="208"/>
      <c r="D50" s="209"/>
      <c r="E50" s="210"/>
      <c r="F50" s="211"/>
      <c r="G50" s="212"/>
      <c r="H50" s="212"/>
      <c r="I50" s="208"/>
      <c r="J50" s="282"/>
      <c r="K50" s="283"/>
      <c r="L50" s="210"/>
      <c r="M50" s="212"/>
      <c r="N50" s="206"/>
      <c r="O50" s="611"/>
      <c r="P50" s="537"/>
      <c r="Q50" s="208"/>
      <c r="R50" s="212"/>
      <c r="S50" s="212"/>
      <c r="T50" s="208"/>
      <c r="U50" s="222"/>
      <c r="V50" s="212"/>
      <c r="W50" s="208"/>
      <c r="X50" s="209"/>
    </row>
    <row r="51" spans="1:24" s="198" customFormat="1" ht="51" customHeight="1">
      <c r="A51" s="206"/>
      <c r="B51" s="207"/>
      <c r="C51" s="208"/>
      <c r="D51" s="209"/>
      <c r="E51" s="210"/>
      <c r="F51" s="211"/>
      <c r="G51" s="212"/>
      <c r="H51" s="212"/>
      <c r="I51" s="208"/>
      <c r="J51" s="282"/>
      <c r="K51" s="283"/>
      <c r="L51" s="210"/>
      <c r="M51" s="212"/>
      <c r="N51" s="206"/>
      <c r="O51" s="608"/>
      <c r="P51" s="537"/>
      <c r="Q51" s="208"/>
      <c r="R51" s="212"/>
      <c r="S51" s="212"/>
      <c r="T51" s="208"/>
      <c r="U51" s="222"/>
      <c r="V51" s="212"/>
      <c r="W51" s="208"/>
      <c r="X51" s="209"/>
    </row>
    <row r="52" spans="1:24" s="198" customFormat="1" ht="51" customHeight="1">
      <c r="A52" s="206"/>
      <c r="B52" s="207"/>
      <c r="C52" s="208"/>
      <c r="D52" s="209"/>
      <c r="E52" s="210"/>
      <c r="F52" s="211"/>
      <c r="G52" s="212"/>
      <c r="H52" s="212"/>
      <c r="I52" s="208"/>
      <c r="J52" s="282"/>
      <c r="K52" s="283"/>
      <c r="L52" s="210"/>
      <c r="M52" s="212"/>
      <c r="N52" s="206"/>
      <c r="O52" s="226"/>
      <c r="P52" s="537"/>
      <c r="Q52" s="208"/>
      <c r="R52" s="212"/>
      <c r="S52" s="212"/>
      <c r="T52" s="208"/>
      <c r="U52" s="222"/>
      <c r="V52" s="212"/>
      <c r="W52" s="208"/>
      <c r="X52" s="212"/>
    </row>
    <row r="53" spans="1:24" s="198" customFormat="1" ht="51" customHeight="1">
      <c r="A53" s="206"/>
      <c r="B53" s="207"/>
      <c r="C53" s="208"/>
      <c r="D53" s="434"/>
      <c r="E53" s="210"/>
      <c r="F53" s="211"/>
      <c r="G53" s="212"/>
      <c r="H53" s="212"/>
      <c r="I53" s="222"/>
      <c r="J53" s="614"/>
      <c r="K53" s="222"/>
      <c r="L53" s="228"/>
      <c r="M53" s="212"/>
      <c r="N53" s="212"/>
      <c r="O53" s="226"/>
      <c r="P53" s="537"/>
      <c r="Q53" s="222"/>
      <c r="R53" s="212"/>
      <c r="S53" s="212"/>
      <c r="T53" s="222"/>
      <c r="U53" s="222"/>
      <c r="V53" s="212"/>
      <c r="W53" s="208"/>
      <c r="X53" s="212"/>
    </row>
    <row r="54" spans="1:24" s="617" customFormat="1" ht="51" customHeight="1">
      <c r="A54" s="283"/>
      <c r="B54" s="207"/>
      <c r="C54" s="208"/>
      <c r="D54" s="540"/>
      <c r="E54" s="208"/>
      <c r="F54" s="616"/>
      <c r="G54" s="541"/>
      <c r="H54" s="213"/>
      <c r="I54" s="445"/>
      <c r="J54" s="282"/>
      <c r="K54" s="282"/>
      <c r="L54" s="283"/>
      <c r="M54" s="208"/>
      <c r="N54" s="538"/>
      <c r="O54" s="213"/>
      <c r="P54" s="542"/>
      <c r="Q54" s="208"/>
      <c r="R54" s="222"/>
      <c r="S54" s="222"/>
      <c r="T54" s="208"/>
      <c r="U54" s="222"/>
      <c r="V54" s="222"/>
      <c r="W54" s="208"/>
      <c r="X54" s="222"/>
    </row>
    <row r="55" spans="1:24" s="617" customFormat="1" ht="51" customHeight="1">
      <c r="A55" s="283"/>
      <c r="B55" s="615"/>
      <c r="C55" s="208"/>
      <c r="D55" s="540"/>
      <c r="E55" s="222"/>
      <c r="F55" s="616"/>
      <c r="G55" s="541"/>
      <c r="H55" s="222"/>
      <c r="I55" s="209"/>
      <c r="J55" s="285"/>
      <c r="K55" s="222"/>
      <c r="L55" s="222"/>
      <c r="M55" s="222"/>
      <c r="N55" s="618"/>
      <c r="O55" s="213"/>
      <c r="P55" s="542"/>
      <c r="Q55" s="222"/>
      <c r="R55" s="222"/>
      <c r="S55" s="222"/>
      <c r="T55" s="222"/>
      <c r="U55" s="222"/>
      <c r="V55" s="222"/>
      <c r="W55" s="222"/>
      <c r="X55" s="222"/>
    </row>
    <row r="56" spans="1:24" s="617" customFormat="1" ht="51" customHeight="1">
      <c r="A56" s="283"/>
      <c r="B56" s="207"/>
      <c r="C56" s="208"/>
      <c r="D56" s="579"/>
      <c r="E56" s="619"/>
      <c r="F56" s="620"/>
      <c r="G56" s="213"/>
      <c r="H56" s="222"/>
      <c r="I56" s="209"/>
      <c r="J56" s="621"/>
      <c r="K56" s="222"/>
      <c r="L56" s="616"/>
      <c r="M56" s="222"/>
      <c r="N56" s="283"/>
      <c r="O56" s="580"/>
      <c r="P56" s="580"/>
      <c r="Q56" s="222"/>
      <c r="R56" s="222"/>
      <c r="S56" s="222"/>
      <c r="T56" s="209"/>
      <c r="U56" s="222"/>
      <c r="V56" s="222"/>
      <c r="W56" s="222"/>
      <c r="X56" s="222"/>
    </row>
    <row r="57" spans="1:24" s="617" customFormat="1" ht="51" customHeight="1">
      <c r="A57" s="283"/>
      <c r="B57" s="615"/>
      <c r="C57" s="208"/>
      <c r="D57" s="579"/>
      <c r="E57" s="619"/>
      <c r="F57" s="620"/>
      <c r="G57" s="213"/>
      <c r="H57" s="222"/>
      <c r="I57" s="621"/>
      <c r="J57" s="285"/>
      <c r="K57" s="222"/>
      <c r="L57" s="222"/>
      <c r="M57" s="222"/>
      <c r="N57" s="283"/>
      <c r="O57" s="213"/>
      <c r="P57" s="580"/>
      <c r="Q57" s="222"/>
      <c r="R57" s="222"/>
      <c r="S57" s="222"/>
      <c r="T57" s="209"/>
      <c r="U57" s="222"/>
      <c r="V57" s="222"/>
      <c r="W57" s="222"/>
      <c r="X57" s="222"/>
    </row>
    <row r="58" spans="1:24" s="617" customFormat="1" ht="51" customHeight="1">
      <c r="A58" s="283"/>
      <c r="B58" s="615"/>
      <c r="C58" s="208"/>
      <c r="D58" s="579"/>
      <c r="E58" s="619"/>
      <c r="F58" s="620"/>
      <c r="G58" s="213"/>
      <c r="H58" s="222"/>
      <c r="I58" s="209"/>
      <c r="J58" s="282"/>
      <c r="K58" s="222"/>
      <c r="L58" s="222"/>
      <c r="M58" s="222"/>
      <c r="N58" s="283"/>
      <c r="O58" s="213"/>
      <c r="P58" s="580"/>
      <c r="Q58" s="222"/>
      <c r="R58" s="222"/>
      <c r="S58" s="222"/>
      <c r="T58" s="209"/>
      <c r="U58" s="222"/>
      <c r="V58" s="222"/>
      <c r="W58" s="222"/>
      <c r="X58" s="222"/>
    </row>
    <row r="59" spans="1:24" s="617" customFormat="1" ht="51" customHeight="1">
      <c r="A59" s="283"/>
      <c r="B59" s="207"/>
      <c r="C59" s="208"/>
      <c r="D59" s="571"/>
      <c r="E59" s="569"/>
      <c r="F59" s="622"/>
      <c r="G59" s="579"/>
      <c r="H59" s="580"/>
      <c r="I59" s="209"/>
      <c r="J59" s="282"/>
      <c r="K59" s="222"/>
      <c r="L59" s="616"/>
      <c r="M59" s="222"/>
      <c r="N59" s="283"/>
      <c r="O59" s="446"/>
      <c r="P59" s="623"/>
      <c r="Q59" s="222"/>
      <c r="R59" s="222"/>
      <c r="S59" s="222"/>
      <c r="T59" s="209"/>
      <c r="U59" s="222"/>
      <c r="V59" s="222"/>
      <c r="W59" s="222"/>
      <c r="X59" s="222"/>
    </row>
    <row r="60" spans="1:24" s="617" customFormat="1" ht="51" customHeight="1">
      <c r="A60" s="283"/>
      <c r="B60" s="207"/>
      <c r="C60" s="208"/>
      <c r="D60" s="571"/>
      <c r="E60" s="571"/>
      <c r="F60" s="620"/>
      <c r="G60" s="579"/>
      <c r="H60" s="580"/>
      <c r="I60" s="209"/>
      <c r="J60" s="282"/>
      <c r="K60" s="222"/>
      <c r="L60" s="616"/>
      <c r="M60" s="222"/>
      <c r="N60" s="283"/>
      <c r="O60" s="225"/>
      <c r="P60" s="573"/>
      <c r="Q60" s="222"/>
      <c r="R60" s="222"/>
      <c r="S60" s="222"/>
      <c r="T60" s="209"/>
      <c r="U60" s="222"/>
      <c r="V60" s="222"/>
      <c r="W60" s="222"/>
      <c r="X60" s="222"/>
    </row>
    <row r="61" spans="1:24" s="198" customFormat="1" ht="51" customHeight="1">
      <c r="A61" s="206"/>
      <c r="B61" s="207"/>
      <c r="C61" s="208"/>
      <c r="D61" s="575"/>
      <c r="E61" s="576"/>
      <c r="F61" s="570"/>
      <c r="G61" s="571"/>
      <c r="H61" s="577"/>
      <c r="I61" s="208"/>
      <c r="J61" s="282"/>
      <c r="K61" s="284"/>
      <c r="L61" s="214"/>
      <c r="M61" s="212"/>
      <c r="N61" s="206"/>
      <c r="O61" s="226"/>
      <c r="P61" s="537"/>
      <c r="Q61" s="208"/>
      <c r="R61" s="212"/>
      <c r="S61" s="212"/>
      <c r="T61" s="208"/>
      <c r="U61" s="222"/>
      <c r="V61" s="212"/>
      <c r="W61" s="208"/>
      <c r="X61" s="212"/>
    </row>
    <row r="62" spans="1:24" s="198" customFormat="1" ht="60.75" customHeight="1">
      <c r="A62" s="206"/>
      <c r="B62" s="207"/>
      <c r="C62" s="208"/>
      <c r="D62" s="209"/>
      <c r="E62" s="222"/>
      <c r="F62" s="301"/>
      <c r="G62" s="302"/>
      <c r="H62" s="226"/>
      <c r="I62" s="223"/>
      <c r="J62" s="221"/>
      <c r="K62" s="281"/>
      <c r="L62" s="212"/>
      <c r="M62" s="208"/>
      <c r="N62" s="221"/>
      <c r="O62" s="213"/>
      <c r="P62" s="537"/>
      <c r="Q62" s="212"/>
      <c r="R62" s="212"/>
      <c r="S62" s="212"/>
      <c r="T62" s="210"/>
      <c r="U62" s="212"/>
      <c r="V62" s="212"/>
      <c r="W62" s="212"/>
      <c r="X62" s="212"/>
    </row>
    <row r="63" spans="1:24" s="198" customFormat="1" ht="60.75" customHeight="1">
      <c r="A63" s="206"/>
      <c r="B63" s="220"/>
      <c r="C63" s="221"/>
      <c r="D63" s="212"/>
      <c r="E63" s="222"/>
      <c r="F63" s="301"/>
      <c r="G63" s="212"/>
      <c r="H63" s="212"/>
      <c r="I63" s="210"/>
      <c r="J63" s="211"/>
      <c r="K63" s="212"/>
      <c r="L63" s="212"/>
      <c r="M63" s="222"/>
      <c r="N63" s="206"/>
      <c r="O63" s="280"/>
      <c r="P63" s="537"/>
      <c r="Q63" s="212"/>
      <c r="R63" s="212"/>
      <c r="S63" s="212"/>
      <c r="T63" s="210"/>
      <c r="U63" s="212"/>
      <c r="V63" s="212"/>
      <c r="W63" s="212"/>
      <c r="X63" s="212"/>
    </row>
    <row r="64" spans="1:24" s="198" customFormat="1" ht="65.25" customHeight="1">
      <c r="A64" s="206"/>
      <c r="B64" s="207"/>
      <c r="C64" s="208"/>
      <c r="D64" s="209"/>
      <c r="E64" s="210"/>
      <c r="F64" s="211"/>
      <c r="G64" s="213"/>
      <c r="H64" s="212"/>
      <c r="I64" s="221"/>
      <c r="J64" s="281"/>
      <c r="K64" s="212"/>
      <c r="L64" s="214"/>
      <c r="M64" s="222"/>
      <c r="N64" s="206"/>
      <c r="O64" s="213"/>
      <c r="P64" s="537"/>
      <c r="Q64" s="221"/>
      <c r="R64" s="212"/>
      <c r="S64" s="212"/>
      <c r="T64" s="221"/>
      <c r="U64" s="212"/>
      <c r="V64" s="221"/>
      <c r="W64" s="221"/>
      <c r="X64" s="212"/>
    </row>
    <row r="65" spans="1:24" s="198" customFormat="1" ht="75" customHeight="1">
      <c r="A65" s="206"/>
      <c r="B65" s="430"/>
      <c r="C65" s="221"/>
      <c r="D65" s="212"/>
      <c r="E65" s="211"/>
      <c r="F65" s="211"/>
      <c r="G65" s="212"/>
      <c r="H65" s="212"/>
      <c r="I65" s="221"/>
      <c r="J65" s="431"/>
      <c r="K65" s="212"/>
      <c r="L65" s="210"/>
      <c r="M65" s="222"/>
      <c r="N65" s="206"/>
      <c r="O65" s="432"/>
      <c r="P65" s="279"/>
      <c r="Q65" s="221"/>
      <c r="R65" s="212"/>
      <c r="S65" s="212"/>
      <c r="T65" s="221"/>
      <c r="U65" s="212"/>
      <c r="V65" s="212"/>
      <c r="W65" s="221"/>
      <c r="X65" s="212"/>
    </row>
    <row r="66" spans="1:24" s="198" customFormat="1" ht="65.25" customHeight="1">
      <c r="A66" s="206"/>
      <c r="B66" s="207"/>
      <c r="C66" s="208"/>
      <c r="D66" s="209"/>
      <c r="E66" s="210"/>
      <c r="F66" s="229"/>
      <c r="G66" s="213"/>
      <c r="H66" s="213"/>
      <c r="I66" s="221"/>
      <c r="J66" s="220"/>
      <c r="K66" s="212"/>
      <c r="L66" s="210"/>
      <c r="M66" s="208"/>
      <c r="N66" s="221"/>
      <c r="O66" s="213"/>
      <c r="P66" s="279"/>
      <c r="Q66" s="212"/>
      <c r="R66" s="212"/>
      <c r="S66" s="212"/>
      <c r="T66" s="210"/>
      <c r="U66" s="212"/>
      <c r="V66" s="212"/>
      <c r="W66" s="212"/>
      <c r="X66" s="212"/>
    </row>
    <row r="67" spans="1:24" s="198" customFormat="1" ht="65.25" customHeight="1">
      <c r="A67" s="206"/>
      <c r="B67" s="220"/>
      <c r="C67" s="221"/>
      <c r="D67" s="212"/>
      <c r="E67" s="210"/>
      <c r="F67" s="211"/>
      <c r="G67" s="212"/>
      <c r="H67" s="212"/>
      <c r="I67" s="210"/>
      <c r="J67" s="211"/>
      <c r="K67" s="212"/>
      <c r="L67" s="212"/>
      <c r="M67" s="222"/>
      <c r="N67" s="206"/>
      <c r="O67" s="280"/>
      <c r="P67" s="279"/>
      <c r="Q67" s="212"/>
      <c r="R67" s="212"/>
      <c r="S67" s="212"/>
      <c r="T67" s="210"/>
      <c r="U67" s="212"/>
      <c r="V67" s="212"/>
      <c r="W67" s="212"/>
      <c r="X67" s="212"/>
    </row>
    <row r="68" spans="1:24" s="198" customFormat="1" ht="79.5" customHeight="1">
      <c r="A68" s="206"/>
      <c r="B68" s="433"/>
      <c r="C68" s="224"/>
      <c r="D68" s="434"/>
      <c r="E68" s="303"/>
      <c r="F68" s="301"/>
      <c r="G68" s="212"/>
      <c r="H68" s="212"/>
      <c r="I68" s="435"/>
      <c r="J68" s="436"/>
      <c r="K68" s="437"/>
      <c r="L68" s="210"/>
      <c r="M68" s="222"/>
      <c r="N68" s="206"/>
      <c r="O68" s="225"/>
      <c r="P68" s="279"/>
      <c r="Q68" s="437"/>
      <c r="R68" s="437"/>
      <c r="S68" s="437"/>
      <c r="T68" s="435"/>
      <c r="U68" s="437"/>
      <c r="V68" s="212"/>
      <c r="W68" s="435"/>
      <c r="X68" s="212"/>
    </row>
    <row r="69" spans="1:24" s="198" customFormat="1" ht="60.75" customHeight="1">
      <c r="A69" s="206"/>
      <c r="B69" s="220"/>
      <c r="C69" s="221"/>
      <c r="D69" s="209"/>
      <c r="E69" s="303"/>
      <c r="F69" s="301"/>
      <c r="G69" s="312"/>
      <c r="H69" s="313"/>
      <c r="I69" s="438"/>
      <c r="J69" s="211"/>
      <c r="K69" s="313"/>
      <c r="L69" s="212"/>
      <c r="M69" s="222"/>
      <c r="N69" s="206"/>
      <c r="O69" s="213"/>
      <c r="P69" s="279"/>
      <c r="Q69" s="212"/>
      <c r="R69" s="212"/>
      <c r="S69" s="212"/>
      <c r="T69" s="210"/>
      <c r="U69" s="212"/>
      <c r="V69" s="212"/>
      <c r="W69" s="212"/>
      <c r="X69" s="212"/>
    </row>
    <row r="70" spans="1:24" s="198" customFormat="1" ht="60.75" customHeight="1">
      <c r="A70" s="206"/>
      <c r="B70" s="220"/>
      <c r="C70" s="221"/>
      <c r="D70" s="212"/>
      <c r="E70" s="222"/>
      <c r="F70" s="301"/>
      <c r="G70" s="313"/>
      <c r="H70" s="313"/>
      <c r="I70" s="439"/>
      <c r="J70" s="211"/>
      <c r="K70" s="313"/>
      <c r="L70" s="212"/>
      <c r="M70" s="222"/>
      <c r="N70" s="206"/>
      <c r="O70" s="280"/>
      <c r="P70" s="279"/>
      <c r="Q70" s="212"/>
      <c r="R70" s="212"/>
      <c r="S70" s="212"/>
      <c r="T70" s="210"/>
      <c r="U70" s="212"/>
      <c r="V70" s="212"/>
      <c r="W70" s="212"/>
      <c r="X70" s="212"/>
    </row>
    <row r="71" spans="1:24" s="198" customFormat="1" ht="90" customHeight="1">
      <c r="A71" s="206"/>
      <c r="B71" s="207"/>
      <c r="C71" s="208"/>
      <c r="D71" s="209"/>
      <c r="E71" s="209"/>
      <c r="F71" s="211"/>
      <c r="G71" s="212"/>
      <c r="H71" s="212"/>
      <c r="I71" s="221"/>
      <c r="J71" s="281"/>
      <c r="K71" s="212"/>
      <c r="L71" s="210"/>
      <c r="M71" s="222"/>
      <c r="N71" s="206"/>
      <c r="O71" s="432"/>
      <c r="P71" s="279"/>
      <c r="Q71" s="221"/>
      <c r="R71" s="212"/>
      <c r="S71" s="212"/>
      <c r="T71" s="221"/>
      <c r="U71" s="212"/>
      <c r="V71" s="212"/>
      <c r="W71" s="221"/>
      <c r="X71" s="212"/>
    </row>
    <row r="72" spans="1:24" s="198" customFormat="1" ht="65.25" customHeight="1">
      <c r="A72" s="206"/>
      <c r="B72" s="207"/>
      <c r="C72" s="208"/>
      <c r="D72" s="209"/>
      <c r="E72" s="222"/>
      <c r="F72" s="211"/>
      <c r="G72" s="213"/>
      <c r="H72" s="226"/>
      <c r="I72" s="223"/>
      <c r="J72" s="221"/>
      <c r="K72" s="281"/>
      <c r="L72" s="212"/>
      <c r="M72" s="208"/>
      <c r="N72" s="221"/>
      <c r="O72" s="213"/>
      <c r="P72" s="279"/>
      <c r="Q72" s="212"/>
      <c r="R72" s="212"/>
      <c r="S72" s="212"/>
      <c r="T72" s="210"/>
      <c r="U72" s="212"/>
      <c r="V72" s="212"/>
      <c r="W72" s="212"/>
      <c r="X72" s="212"/>
    </row>
    <row r="73" spans="1:24" s="198" customFormat="1" ht="65.25" customHeight="1">
      <c r="A73" s="206"/>
      <c r="B73" s="220"/>
      <c r="C73" s="221"/>
      <c r="D73" s="212"/>
      <c r="E73" s="222"/>
      <c r="F73" s="211"/>
      <c r="G73" s="212"/>
      <c r="H73" s="212"/>
      <c r="I73" s="210"/>
      <c r="J73" s="211"/>
      <c r="K73" s="212"/>
      <c r="L73" s="212"/>
      <c r="M73" s="222"/>
      <c r="N73" s="206"/>
      <c r="O73" s="280"/>
      <c r="P73" s="279"/>
      <c r="Q73" s="212"/>
      <c r="R73" s="212"/>
      <c r="S73" s="212"/>
      <c r="T73" s="210"/>
      <c r="U73" s="212"/>
      <c r="V73" s="212"/>
      <c r="W73" s="212"/>
      <c r="X73" s="212"/>
    </row>
    <row r="74" spans="1:24" s="198" customFormat="1" ht="88.5" customHeight="1">
      <c r="A74" s="206"/>
      <c r="B74" s="207"/>
      <c r="C74" s="208"/>
      <c r="D74" s="209"/>
      <c r="E74" s="212"/>
      <c r="F74" s="211"/>
      <c r="G74" s="279"/>
      <c r="H74" s="279"/>
      <c r="I74" s="221"/>
      <c r="J74" s="281"/>
      <c r="K74" s="212"/>
      <c r="L74" s="210"/>
      <c r="M74" s="208"/>
      <c r="N74" s="440"/>
      <c r="O74" s="213"/>
      <c r="P74" s="223"/>
      <c r="Q74" s="212"/>
      <c r="R74" s="212"/>
      <c r="S74" s="212"/>
      <c r="T74" s="212"/>
      <c r="U74" s="212"/>
      <c r="V74" s="212"/>
      <c r="W74" s="221"/>
      <c r="X74" s="212"/>
    </row>
    <row r="75" spans="1:24" s="198" customFormat="1" ht="65.25" customHeight="1">
      <c r="A75" s="206"/>
      <c r="B75" s="207"/>
      <c r="C75" s="208"/>
      <c r="D75" s="209"/>
      <c r="E75" s="222"/>
      <c r="F75" s="211"/>
      <c r="G75" s="213"/>
      <c r="H75" s="226"/>
      <c r="I75" s="223"/>
      <c r="J75" s="221"/>
      <c r="K75" s="281"/>
      <c r="L75" s="212"/>
      <c r="M75" s="208"/>
      <c r="N75" s="221"/>
      <c r="O75" s="213"/>
      <c r="P75" s="279"/>
      <c r="Q75" s="212"/>
      <c r="R75" s="212"/>
      <c r="S75" s="212"/>
      <c r="T75" s="210"/>
      <c r="U75" s="212"/>
      <c r="V75" s="212"/>
      <c r="W75" s="212"/>
      <c r="X75" s="212"/>
    </row>
    <row r="76" spans="1:24" s="198" customFormat="1" ht="65.25" customHeight="1">
      <c r="A76" s="206"/>
      <c r="B76" s="220"/>
      <c r="C76" s="221"/>
      <c r="D76" s="212"/>
      <c r="E76" s="222"/>
      <c r="F76" s="211"/>
      <c r="G76" s="212"/>
      <c r="H76" s="212"/>
      <c r="I76" s="210"/>
      <c r="J76" s="211"/>
      <c r="K76" s="212"/>
      <c r="L76" s="212"/>
      <c r="M76" s="212"/>
      <c r="N76" s="206"/>
      <c r="O76" s="465"/>
      <c r="P76" s="279"/>
      <c r="Q76" s="212"/>
      <c r="R76" s="212"/>
      <c r="S76" s="212"/>
      <c r="T76" s="210"/>
      <c r="U76" s="212"/>
      <c r="V76" s="212"/>
      <c r="W76" s="212"/>
      <c r="X76" s="212"/>
    </row>
    <row r="77" spans="1:24" s="198" customFormat="1" ht="65.25" customHeight="1">
      <c r="A77" s="615"/>
      <c r="B77" s="430"/>
      <c r="C77" s="208"/>
      <c r="D77" s="212"/>
      <c r="E77" s="222"/>
      <c r="F77" s="211"/>
      <c r="G77" s="213"/>
      <c r="H77" s="226"/>
      <c r="I77" s="208"/>
      <c r="J77" s="431"/>
      <c r="K77" s="221"/>
      <c r="L77" s="210"/>
      <c r="M77" s="221"/>
      <c r="N77" s="440"/>
      <c r="O77" s="279"/>
      <c r="P77" s="279"/>
      <c r="Q77" s="221"/>
      <c r="R77" s="212"/>
      <c r="S77" s="212"/>
      <c r="T77" s="221"/>
      <c r="U77" s="212"/>
      <c r="V77" s="212"/>
      <c r="W77" s="221"/>
      <c r="X77" s="212"/>
    </row>
    <row r="78" spans="1:24" s="198" customFormat="1" ht="65.25" customHeight="1">
      <c r="A78" s="206"/>
      <c r="B78" s="207"/>
      <c r="C78" s="208"/>
      <c r="D78" s="209"/>
      <c r="E78" s="222"/>
      <c r="F78" s="211"/>
      <c r="G78" s="213"/>
      <c r="H78" s="226"/>
      <c r="I78" s="223"/>
      <c r="J78" s="221"/>
      <c r="K78" s="281"/>
      <c r="L78" s="212"/>
      <c r="M78" s="221"/>
      <c r="N78" s="221"/>
      <c r="O78" s="213"/>
      <c r="P78" s="279"/>
      <c r="Q78" s="212"/>
      <c r="R78" s="212"/>
      <c r="S78" s="212"/>
      <c r="T78" s="210"/>
      <c r="U78" s="212"/>
      <c r="V78" s="212"/>
      <c r="W78" s="212"/>
      <c r="X78" s="212"/>
    </row>
    <row r="79" spans="1:24" s="198" customFormat="1" ht="65.25" customHeight="1">
      <c r="A79" s="206"/>
      <c r="B79" s="220"/>
      <c r="C79" s="221"/>
      <c r="D79" s="212"/>
      <c r="E79" s="222"/>
      <c r="F79" s="211"/>
      <c r="G79" s="212"/>
      <c r="H79" s="212"/>
      <c r="I79" s="210"/>
      <c r="J79" s="211"/>
      <c r="K79" s="212"/>
      <c r="L79" s="212"/>
      <c r="M79" s="212"/>
      <c r="N79" s="206"/>
      <c r="O79" s="280"/>
      <c r="P79" s="279"/>
      <c r="Q79" s="212"/>
      <c r="R79" s="212"/>
      <c r="S79" s="212"/>
      <c r="T79" s="210"/>
      <c r="U79" s="212"/>
      <c r="V79" s="212"/>
      <c r="W79" s="212"/>
      <c r="X79" s="212"/>
    </row>
    <row r="80" spans="1:24" s="198" customFormat="1" ht="65.25" customHeight="1">
      <c r="A80" s="206"/>
      <c r="B80" s="207"/>
      <c r="C80" s="208"/>
      <c r="D80" s="209"/>
      <c r="E80" s="210"/>
      <c r="F80" s="211"/>
      <c r="G80" s="212"/>
      <c r="H80" s="212"/>
      <c r="I80" s="221"/>
      <c r="J80" s="281"/>
      <c r="K80" s="212"/>
      <c r="L80" s="210"/>
      <c r="M80" s="212"/>
      <c r="N80" s="206"/>
      <c r="O80" s="280"/>
      <c r="P80" s="279"/>
      <c r="Q80" s="221"/>
      <c r="R80" s="212"/>
      <c r="S80" s="212"/>
      <c r="T80" s="221"/>
      <c r="U80" s="212"/>
      <c r="V80" s="212"/>
      <c r="W80" s="210"/>
      <c r="X80" s="212"/>
    </row>
    <row r="81" spans="1:24" s="198" customFormat="1" ht="65.25" customHeight="1">
      <c r="A81" s="206"/>
      <c r="B81" s="207"/>
      <c r="C81" s="208"/>
      <c r="D81" s="209"/>
      <c r="E81" s="222"/>
      <c r="F81" s="211"/>
      <c r="G81" s="213"/>
      <c r="H81" s="226"/>
      <c r="I81" s="223"/>
      <c r="J81" s="221"/>
      <c r="K81" s="281"/>
      <c r="L81" s="212"/>
      <c r="M81" s="221"/>
      <c r="N81" s="221"/>
      <c r="O81" s="213"/>
      <c r="P81" s="279"/>
      <c r="Q81" s="212"/>
      <c r="R81" s="212"/>
      <c r="S81" s="212"/>
      <c r="T81" s="210"/>
      <c r="U81" s="212"/>
      <c r="V81" s="212"/>
      <c r="W81" s="212"/>
      <c r="X81" s="212"/>
    </row>
    <row r="82" spans="1:24" s="198" customFormat="1" ht="65.25" customHeight="1">
      <c r="A82" s="206"/>
      <c r="B82" s="220"/>
      <c r="C82" s="221"/>
      <c r="D82" s="212"/>
      <c r="E82" s="222"/>
      <c r="F82" s="211"/>
      <c r="G82" s="212"/>
      <c r="H82" s="212"/>
      <c r="I82" s="210"/>
      <c r="J82" s="211"/>
      <c r="K82" s="212"/>
      <c r="L82" s="212"/>
      <c r="M82" s="212"/>
      <c r="N82" s="206"/>
      <c r="O82" s="280"/>
      <c r="P82" s="279"/>
      <c r="Q82" s="212"/>
      <c r="R82" s="212"/>
      <c r="S82" s="212"/>
      <c r="T82" s="210"/>
      <c r="U82" s="212"/>
      <c r="V82" s="212"/>
      <c r="W82" s="212"/>
      <c r="X82" s="212"/>
    </row>
    <row r="83" spans="1:24" s="198" customFormat="1" ht="81" customHeight="1">
      <c r="A83" s="206"/>
      <c r="B83" s="430"/>
      <c r="C83" s="208"/>
      <c r="D83" s="212"/>
      <c r="E83" s="222"/>
      <c r="F83" s="211"/>
      <c r="G83" s="279"/>
      <c r="H83" s="441"/>
      <c r="I83" s="208"/>
      <c r="J83" s="431"/>
      <c r="K83" s="222"/>
      <c r="L83" s="220"/>
      <c r="M83" s="442"/>
      <c r="N83" s="279"/>
      <c r="O83" s="279"/>
      <c r="P83" s="279"/>
      <c r="Q83" s="212"/>
      <c r="R83" s="212"/>
      <c r="S83" s="212"/>
      <c r="T83" s="221"/>
      <c r="U83" s="212"/>
      <c r="V83" s="212"/>
      <c r="W83" s="221"/>
      <c r="X83" s="212"/>
    </row>
    <row r="84" spans="1:24" s="198" customFormat="1" ht="65.25" customHeight="1">
      <c r="A84" s="206"/>
      <c r="B84" s="207"/>
      <c r="C84" s="208"/>
      <c r="D84" s="209"/>
      <c r="E84" s="222"/>
      <c r="F84" s="211"/>
      <c r="G84" s="213"/>
      <c r="H84" s="226"/>
      <c r="I84" s="223"/>
      <c r="J84" s="221"/>
      <c r="K84" s="281"/>
      <c r="L84" s="212"/>
      <c r="M84" s="221"/>
      <c r="N84" s="221"/>
      <c r="O84" s="213"/>
      <c r="P84" s="279"/>
      <c r="Q84" s="212"/>
      <c r="R84" s="212"/>
      <c r="S84" s="212"/>
      <c r="T84" s="210"/>
      <c r="U84" s="212"/>
      <c r="V84" s="212"/>
      <c r="W84" s="212"/>
      <c r="X84" s="212"/>
    </row>
    <row r="85" spans="1:24" s="198" customFormat="1" ht="65.25" customHeight="1">
      <c r="A85" s="206"/>
      <c r="B85" s="220"/>
      <c r="C85" s="221"/>
      <c r="D85" s="212"/>
      <c r="E85" s="222"/>
      <c r="F85" s="211"/>
      <c r="G85" s="212"/>
      <c r="H85" s="212"/>
      <c r="I85" s="210"/>
      <c r="J85" s="211"/>
      <c r="K85" s="212"/>
      <c r="L85" s="212"/>
      <c r="M85" s="212"/>
      <c r="N85" s="206"/>
      <c r="O85" s="280"/>
      <c r="P85" s="279"/>
      <c r="Q85" s="212"/>
      <c r="R85" s="212"/>
      <c r="S85" s="212"/>
      <c r="T85" s="210"/>
      <c r="U85" s="212"/>
      <c r="V85" s="212"/>
      <c r="W85" s="212"/>
      <c r="X85" s="212"/>
    </row>
    <row r="86" spans="1:24" s="198" customFormat="1" ht="76.5" customHeight="1">
      <c r="A86" s="206"/>
      <c r="B86" s="430"/>
      <c r="C86" s="208"/>
      <c r="D86" s="212"/>
      <c r="E86" s="443"/>
      <c r="F86" s="211"/>
      <c r="G86" s="279"/>
      <c r="H86" s="279"/>
      <c r="I86" s="208"/>
      <c r="J86" s="431"/>
      <c r="K86" s="222"/>
      <c r="L86" s="444"/>
      <c r="M86" s="221"/>
      <c r="N86" s="221"/>
      <c r="O86" s="279"/>
      <c r="P86" s="279"/>
      <c r="Q86" s="212"/>
      <c r="R86" s="212"/>
      <c r="S86" s="212"/>
      <c r="T86" s="221"/>
      <c r="U86" s="212"/>
      <c r="V86" s="212"/>
      <c r="W86" s="221"/>
      <c r="X86" s="212"/>
    </row>
    <row r="87" spans="1:24" s="198" customFormat="1" ht="65.25" customHeight="1">
      <c r="A87" s="206"/>
      <c r="B87" s="207"/>
      <c r="C87" s="208"/>
      <c r="D87" s="209"/>
      <c r="E87" s="222"/>
      <c r="F87" s="211"/>
      <c r="G87" s="213"/>
      <c r="H87" s="226"/>
      <c r="I87" s="223"/>
      <c r="J87" s="221"/>
      <c r="K87" s="281"/>
      <c r="L87" s="212"/>
      <c r="M87" s="221"/>
      <c r="N87" s="221"/>
      <c r="O87" s="213"/>
      <c r="P87" s="279"/>
      <c r="Q87" s="212"/>
      <c r="R87" s="212"/>
      <c r="S87" s="212"/>
      <c r="T87" s="210"/>
      <c r="U87" s="212"/>
      <c r="V87" s="212"/>
      <c r="W87" s="212"/>
      <c r="X87" s="212"/>
    </row>
    <row r="88" spans="1:24" s="198" customFormat="1" ht="65.25" customHeight="1">
      <c r="A88" s="206"/>
      <c r="B88" s="220"/>
      <c r="C88" s="221"/>
      <c r="D88" s="212"/>
      <c r="E88" s="210"/>
      <c r="F88" s="211"/>
      <c r="G88" s="212"/>
      <c r="H88" s="212"/>
      <c r="I88" s="210"/>
      <c r="J88" s="211"/>
      <c r="K88" s="212"/>
      <c r="L88" s="212"/>
      <c r="M88" s="212"/>
      <c r="N88" s="206"/>
      <c r="O88" s="280"/>
      <c r="P88" s="279"/>
      <c r="Q88" s="212"/>
      <c r="R88" s="212"/>
      <c r="S88" s="212"/>
      <c r="T88" s="210"/>
      <c r="U88" s="212"/>
      <c r="V88" s="212"/>
      <c r="W88" s="212"/>
      <c r="X88" s="212"/>
    </row>
    <row r="89" spans="1:24" s="198" customFormat="1" ht="126" customHeight="1">
      <c r="A89" s="206"/>
      <c r="B89" s="207"/>
      <c r="C89" s="208"/>
      <c r="D89" s="209"/>
      <c r="E89" s="210"/>
      <c r="F89" s="211"/>
      <c r="G89" s="212"/>
      <c r="H89" s="212"/>
      <c r="I89" s="208"/>
      <c r="J89" s="282"/>
      <c r="K89" s="283"/>
      <c r="L89" s="210"/>
      <c r="M89" s="212"/>
      <c r="N89" s="206"/>
      <c r="O89" s="225"/>
      <c r="P89" s="279"/>
      <c r="Q89" s="208"/>
      <c r="R89" s="212"/>
      <c r="S89" s="212"/>
      <c r="T89" s="208"/>
      <c r="U89" s="222"/>
      <c r="V89" s="212"/>
      <c r="W89" s="208"/>
      <c r="X89" s="212"/>
    </row>
    <row r="90" spans="1:24" s="198" customFormat="1" ht="45.75" customHeight="1">
      <c r="A90" s="206"/>
      <c r="B90" s="207"/>
      <c r="C90" s="208"/>
      <c r="D90" s="209"/>
      <c r="E90" s="210"/>
      <c r="F90" s="211"/>
      <c r="G90" s="212"/>
      <c r="H90" s="212"/>
      <c r="I90" s="208"/>
      <c r="J90" s="282"/>
      <c r="K90" s="283"/>
      <c r="L90" s="210"/>
      <c r="M90" s="212"/>
      <c r="N90" s="206"/>
      <c r="O90" s="226"/>
      <c r="P90" s="279"/>
      <c r="Q90" s="208"/>
      <c r="R90" s="212"/>
      <c r="S90" s="212"/>
      <c r="T90" s="208"/>
      <c r="U90" s="222"/>
      <c r="V90" s="212"/>
      <c r="W90" s="208"/>
      <c r="X90" s="212"/>
    </row>
    <row r="91" spans="1:24" s="198" customFormat="1" ht="45.75" customHeight="1">
      <c r="A91" s="206"/>
      <c r="B91" s="207"/>
      <c r="C91" s="208"/>
      <c r="D91" s="209"/>
      <c r="E91" s="210"/>
      <c r="F91" s="211"/>
      <c r="G91" s="212"/>
      <c r="H91" s="212"/>
      <c r="I91" s="208"/>
      <c r="J91" s="282"/>
      <c r="K91" s="283"/>
      <c r="L91" s="210"/>
      <c r="M91" s="212"/>
      <c r="N91" s="206"/>
      <c r="O91" s="226"/>
      <c r="P91" s="279"/>
      <c r="Q91" s="208"/>
      <c r="R91" s="212"/>
      <c r="S91" s="212"/>
      <c r="T91" s="208"/>
      <c r="U91" s="222"/>
      <c r="V91" s="212"/>
      <c r="W91" s="208"/>
      <c r="X91" s="212"/>
    </row>
    <row r="92" spans="1:24" s="198" customFormat="1" ht="45.75" customHeight="1">
      <c r="A92" s="206"/>
      <c r="B92" s="207"/>
      <c r="C92" s="208"/>
      <c r="D92" s="209"/>
      <c r="E92" s="210"/>
      <c r="F92" s="211"/>
      <c r="G92" s="212"/>
      <c r="H92" s="212"/>
      <c r="I92" s="208"/>
      <c r="J92" s="282"/>
      <c r="K92" s="283"/>
      <c r="L92" s="210"/>
      <c r="M92" s="212"/>
      <c r="N92" s="206"/>
      <c r="O92" s="226"/>
      <c r="P92" s="279"/>
      <c r="Q92" s="208"/>
      <c r="R92" s="212"/>
      <c r="S92" s="212"/>
      <c r="T92" s="208"/>
      <c r="U92" s="222"/>
      <c r="V92" s="212"/>
      <c r="W92" s="208"/>
      <c r="X92" s="212"/>
    </row>
    <row r="93" spans="1:24" s="198" customFormat="1" ht="45.75" customHeight="1">
      <c r="A93" s="206"/>
      <c r="B93" s="207"/>
      <c r="C93" s="208"/>
      <c r="D93" s="209"/>
      <c r="E93" s="210"/>
      <c r="F93" s="211"/>
      <c r="G93" s="212"/>
      <c r="H93" s="212"/>
      <c r="I93" s="208"/>
      <c r="J93" s="282"/>
      <c r="K93" s="283"/>
      <c r="L93" s="210"/>
      <c r="M93" s="212"/>
      <c r="N93" s="206"/>
      <c r="O93" s="226"/>
      <c r="P93" s="279"/>
      <c r="Q93" s="208"/>
      <c r="R93" s="212"/>
      <c r="S93" s="212"/>
      <c r="T93" s="208"/>
      <c r="U93" s="222"/>
      <c r="V93" s="212"/>
      <c r="W93" s="208"/>
      <c r="X93" s="212"/>
    </row>
    <row r="94" spans="1:24" s="198" customFormat="1" ht="65.25" customHeight="1">
      <c r="A94" s="206"/>
      <c r="B94" s="207"/>
      <c r="C94" s="208"/>
      <c r="D94" s="209"/>
      <c r="E94" s="208"/>
      <c r="F94" s="211"/>
      <c r="G94" s="213"/>
      <c r="H94" s="213"/>
      <c r="I94" s="445"/>
      <c r="J94" s="282"/>
      <c r="K94" s="282"/>
      <c r="L94" s="283"/>
      <c r="M94" s="208"/>
      <c r="N94" s="208"/>
      <c r="O94" s="213"/>
      <c r="P94" s="213"/>
      <c r="Q94" s="208"/>
      <c r="R94" s="212"/>
      <c r="S94" s="212"/>
      <c r="T94" s="208"/>
      <c r="U94" s="222"/>
      <c r="V94" s="212"/>
      <c r="W94" s="208"/>
      <c r="X94" s="212"/>
    </row>
    <row r="95" spans="1:24" s="198" customFormat="1" ht="65.25" customHeight="1">
      <c r="A95" s="206"/>
      <c r="B95" s="227"/>
      <c r="C95" s="208"/>
      <c r="D95" s="209"/>
      <c r="E95" s="222"/>
      <c r="F95" s="211"/>
      <c r="G95" s="213"/>
      <c r="H95" s="212"/>
      <c r="I95" s="210"/>
      <c r="J95" s="285"/>
      <c r="K95" s="212"/>
      <c r="L95" s="212"/>
      <c r="M95" s="212"/>
      <c r="N95" s="206"/>
      <c r="O95" s="213"/>
      <c r="P95" s="213"/>
      <c r="Q95" s="212"/>
      <c r="R95" s="212"/>
      <c r="S95" s="212"/>
      <c r="T95" s="212"/>
      <c r="U95" s="212"/>
      <c r="V95" s="212"/>
      <c r="W95" s="212"/>
      <c r="X95" s="212"/>
    </row>
    <row r="96" spans="1:24" s="198" customFormat="1" ht="65.25" customHeight="1">
      <c r="A96" s="206"/>
      <c r="B96" s="227"/>
      <c r="C96" s="208"/>
      <c r="D96" s="209"/>
      <c r="E96" s="222"/>
      <c r="F96" s="211"/>
      <c r="G96" s="213"/>
      <c r="H96" s="212"/>
      <c r="I96" s="210"/>
      <c r="J96" s="285"/>
      <c r="K96" s="212"/>
      <c r="L96" s="212"/>
      <c r="M96" s="212"/>
      <c r="N96" s="206"/>
      <c r="O96" s="213"/>
      <c r="P96" s="213"/>
      <c r="Q96" s="212"/>
      <c r="R96" s="212"/>
      <c r="S96" s="212"/>
      <c r="T96" s="210"/>
      <c r="U96" s="212"/>
      <c r="V96" s="212"/>
      <c r="W96" s="212"/>
      <c r="X96" s="212"/>
    </row>
    <row r="97" spans="1:24" s="198" customFormat="1" ht="65.25" customHeight="1">
      <c r="A97" s="206"/>
      <c r="B97" s="227"/>
      <c r="C97" s="208"/>
      <c r="D97" s="209"/>
      <c r="E97" s="222"/>
      <c r="F97" s="211"/>
      <c r="G97" s="213"/>
      <c r="H97" s="212"/>
      <c r="I97" s="210"/>
      <c r="J97" s="285"/>
      <c r="K97" s="212"/>
      <c r="L97" s="212"/>
      <c r="M97" s="212"/>
      <c r="N97" s="206"/>
      <c r="O97" s="213"/>
      <c r="P97" s="213"/>
      <c r="Q97" s="212"/>
      <c r="R97" s="212"/>
      <c r="S97" s="212"/>
      <c r="T97" s="210"/>
      <c r="U97" s="212"/>
      <c r="V97" s="212"/>
      <c r="W97" s="212"/>
      <c r="X97" s="212"/>
    </row>
    <row r="98" spans="1:24" s="198" customFormat="1" ht="65.25" customHeight="1">
      <c r="A98" s="206"/>
      <c r="B98" s="227"/>
      <c r="C98" s="208"/>
      <c r="D98" s="209"/>
      <c r="E98" s="208"/>
      <c r="F98" s="211"/>
      <c r="G98" s="213"/>
      <c r="H98" s="212"/>
      <c r="I98" s="210"/>
      <c r="J98" s="282"/>
      <c r="K98" s="212"/>
      <c r="L98" s="212"/>
      <c r="M98" s="212"/>
      <c r="N98" s="206"/>
      <c r="O98" s="213"/>
      <c r="P98" s="213"/>
      <c r="Q98" s="212"/>
      <c r="R98" s="212"/>
      <c r="S98" s="212"/>
      <c r="T98" s="210"/>
      <c r="U98" s="212"/>
      <c r="V98" s="212"/>
      <c r="W98" s="212"/>
      <c r="X98" s="212"/>
    </row>
    <row r="99" spans="1:24" s="198" customFormat="1" ht="65.25" customHeight="1">
      <c r="A99" s="206"/>
      <c r="B99" s="227"/>
      <c r="C99" s="208"/>
      <c r="D99" s="209"/>
      <c r="E99" s="208"/>
      <c r="F99" s="211"/>
      <c r="G99" s="213"/>
      <c r="H99" s="212"/>
      <c r="I99" s="210"/>
      <c r="J99" s="282"/>
      <c r="K99" s="212"/>
      <c r="L99" s="212"/>
      <c r="M99" s="212"/>
      <c r="N99" s="206"/>
      <c r="O99" s="446"/>
      <c r="P99" s="213"/>
      <c r="Q99" s="212"/>
      <c r="R99" s="212"/>
      <c r="S99" s="212"/>
      <c r="T99" s="210"/>
      <c r="U99" s="212"/>
      <c r="V99" s="212"/>
      <c r="W99" s="212"/>
      <c r="X99" s="212"/>
    </row>
    <row r="100" spans="1:24" s="198" customFormat="1" ht="106.5" customHeight="1">
      <c r="A100" s="206"/>
      <c r="B100" s="207"/>
      <c r="C100" s="208"/>
      <c r="D100" s="209"/>
      <c r="E100" s="210"/>
      <c r="F100" s="211"/>
      <c r="G100" s="212"/>
      <c r="H100" s="212"/>
      <c r="I100" s="208"/>
      <c r="J100" s="282"/>
      <c r="K100" s="284"/>
      <c r="L100" s="214"/>
      <c r="M100" s="212"/>
      <c r="N100" s="206"/>
      <c r="O100" s="225"/>
      <c r="P100" s="279"/>
      <c r="Q100" s="208"/>
      <c r="R100" s="212"/>
      <c r="S100" s="212"/>
      <c r="T100" s="208"/>
      <c r="U100" s="222"/>
      <c r="V100" s="212"/>
      <c r="W100" s="208"/>
      <c r="X100" s="212"/>
    </row>
    <row r="101" spans="1:24" s="198" customFormat="1" ht="90" customHeight="1">
      <c r="A101" s="206"/>
      <c r="B101" s="207"/>
      <c r="C101" s="208"/>
      <c r="D101" s="209"/>
      <c r="E101" s="210"/>
      <c r="F101" s="211"/>
      <c r="G101" s="212"/>
      <c r="H101" s="212"/>
      <c r="I101" s="208"/>
      <c r="J101" s="282"/>
      <c r="K101" s="284"/>
      <c r="L101" s="214"/>
      <c r="M101" s="212"/>
      <c r="N101" s="206"/>
      <c r="O101" s="226"/>
      <c r="P101" s="279"/>
      <c r="Q101" s="208"/>
      <c r="R101" s="212"/>
      <c r="S101" s="212"/>
      <c r="T101" s="208"/>
      <c r="U101" s="222"/>
      <c r="V101" s="212"/>
      <c r="W101" s="208"/>
      <c r="X101" s="212"/>
    </row>
    <row r="102" spans="1:24" s="198" customFormat="1" ht="90" customHeight="1">
      <c r="A102" s="206"/>
      <c r="B102" s="207"/>
      <c r="C102" s="208"/>
      <c r="D102" s="209"/>
      <c r="E102" s="210"/>
      <c r="F102" s="211"/>
      <c r="G102" s="212"/>
      <c r="H102" s="212"/>
      <c r="I102" s="208"/>
      <c r="J102" s="282"/>
      <c r="K102" s="284"/>
      <c r="L102" s="214"/>
      <c r="M102" s="212"/>
      <c r="N102" s="206"/>
      <c r="O102" s="226"/>
      <c r="P102" s="279"/>
      <c r="Q102" s="208"/>
      <c r="R102" s="212"/>
      <c r="S102" s="212"/>
      <c r="T102" s="208"/>
      <c r="U102" s="222"/>
      <c r="V102" s="212"/>
      <c r="W102" s="208"/>
      <c r="X102" s="212"/>
    </row>
    <row r="103" spans="1:24" s="198" customFormat="1" ht="47.25" customHeight="1">
      <c r="A103" s="206"/>
      <c r="B103" s="207"/>
      <c r="C103" s="208"/>
      <c r="D103" s="209"/>
      <c r="E103" s="208"/>
      <c r="F103" s="304"/>
      <c r="G103" s="212"/>
      <c r="H103" s="213"/>
      <c r="I103" s="445"/>
      <c r="J103" s="282"/>
      <c r="K103" s="285"/>
      <c r="L103" s="283"/>
      <c r="M103" s="208"/>
      <c r="N103" s="212"/>
      <c r="O103" s="213"/>
      <c r="P103" s="213"/>
      <c r="Q103" s="208"/>
      <c r="R103" s="212"/>
      <c r="S103" s="212"/>
      <c r="T103" s="208"/>
      <c r="U103" s="222"/>
      <c r="V103" s="212"/>
      <c r="W103" s="208"/>
      <c r="X103" s="212"/>
    </row>
    <row r="104" spans="1:24" s="198" customFormat="1" ht="54" customHeight="1">
      <c r="A104" s="206"/>
      <c r="B104" s="227"/>
      <c r="C104" s="208"/>
      <c r="D104" s="209"/>
      <c r="E104" s="222"/>
      <c r="F104" s="211"/>
      <c r="G104" s="212"/>
      <c r="H104" s="212"/>
      <c r="I104" s="210"/>
      <c r="J104" s="285"/>
      <c r="K104" s="212"/>
      <c r="L104" s="212"/>
      <c r="M104" s="212"/>
      <c r="N104" s="206"/>
      <c r="O104" s="213"/>
      <c r="P104" s="213"/>
      <c r="Q104" s="212"/>
      <c r="R104" s="212"/>
      <c r="S104" s="212"/>
      <c r="T104" s="212"/>
      <c r="U104" s="212"/>
      <c r="V104" s="212"/>
      <c r="W104" s="212"/>
      <c r="X104" s="212"/>
    </row>
    <row r="105" spans="1:24" s="198" customFormat="1" ht="54" customHeight="1">
      <c r="A105" s="206"/>
      <c r="B105" s="227"/>
      <c r="C105" s="208"/>
      <c r="D105" s="209"/>
      <c r="E105" s="222"/>
      <c r="F105" s="211"/>
      <c r="G105" s="212"/>
      <c r="H105" s="212"/>
      <c r="I105" s="210"/>
      <c r="J105" s="285"/>
      <c r="K105" s="212"/>
      <c r="L105" s="212"/>
      <c r="M105" s="212"/>
      <c r="N105" s="206"/>
      <c r="O105" s="213"/>
      <c r="P105" s="213"/>
      <c r="Q105" s="212"/>
      <c r="R105" s="212"/>
      <c r="S105" s="212"/>
      <c r="T105" s="210"/>
      <c r="U105" s="212"/>
      <c r="V105" s="212"/>
      <c r="W105" s="212"/>
      <c r="X105" s="212"/>
    </row>
    <row r="106" spans="1:24" s="198" customFormat="1" ht="54" customHeight="1">
      <c r="A106" s="206"/>
      <c r="B106" s="227"/>
      <c r="C106" s="208"/>
      <c r="D106" s="209"/>
      <c r="E106" s="222"/>
      <c r="F106" s="211"/>
      <c r="G106" s="212"/>
      <c r="H106" s="212"/>
      <c r="I106" s="210"/>
      <c r="J106" s="285"/>
      <c r="K106" s="212"/>
      <c r="L106" s="212"/>
      <c r="M106" s="212"/>
      <c r="N106" s="206"/>
      <c r="O106" s="213"/>
      <c r="P106" s="213"/>
      <c r="Q106" s="212"/>
      <c r="R106" s="212"/>
      <c r="S106" s="212"/>
      <c r="T106" s="210"/>
      <c r="U106" s="212"/>
      <c r="V106" s="212"/>
      <c r="W106" s="212"/>
      <c r="X106" s="212"/>
    </row>
    <row r="107" spans="1:24" s="198" customFormat="1" ht="54" customHeight="1">
      <c r="A107" s="206"/>
      <c r="B107" s="227"/>
      <c r="C107" s="208"/>
      <c r="D107" s="209"/>
      <c r="E107" s="208"/>
      <c r="F107" s="211"/>
      <c r="G107" s="212"/>
      <c r="H107" s="212"/>
      <c r="I107" s="210"/>
      <c r="J107" s="282"/>
      <c r="K107" s="212"/>
      <c r="L107" s="212"/>
      <c r="M107" s="212"/>
      <c r="N107" s="206"/>
      <c r="O107" s="213"/>
      <c r="P107" s="213"/>
      <c r="Q107" s="212"/>
      <c r="R107" s="212"/>
      <c r="S107" s="212"/>
      <c r="T107" s="210"/>
      <c r="U107" s="212"/>
      <c r="V107" s="212"/>
      <c r="W107" s="212"/>
      <c r="X107" s="212"/>
    </row>
    <row r="108" spans="1:24" s="198" customFormat="1" ht="54" customHeight="1">
      <c r="A108" s="206"/>
      <c r="B108" s="227"/>
      <c r="C108" s="208"/>
      <c r="D108" s="209"/>
      <c r="E108" s="208"/>
      <c r="F108" s="211"/>
      <c r="G108" s="212"/>
      <c r="H108" s="212"/>
      <c r="I108" s="210"/>
      <c r="J108" s="282"/>
      <c r="K108" s="212"/>
      <c r="L108" s="212"/>
      <c r="M108" s="212"/>
      <c r="N108" s="206"/>
      <c r="O108" s="447"/>
      <c r="P108" s="213"/>
      <c r="Q108" s="212"/>
      <c r="R108" s="212"/>
      <c r="S108" s="212"/>
      <c r="T108" s="210"/>
      <c r="U108" s="212"/>
      <c r="V108" s="212"/>
      <c r="W108" s="212"/>
      <c r="X108" s="212"/>
    </row>
    <row r="109" spans="1:24" s="198" customFormat="1" ht="83.25" customHeight="1">
      <c r="A109" s="206"/>
      <c r="B109" s="207"/>
      <c r="C109" s="208"/>
      <c r="D109" s="209"/>
      <c r="E109" s="210"/>
      <c r="F109" s="211"/>
      <c r="G109" s="212"/>
      <c r="H109" s="212"/>
      <c r="I109" s="208"/>
      <c r="J109" s="282"/>
      <c r="K109" s="283"/>
      <c r="L109" s="210"/>
      <c r="M109" s="212"/>
      <c r="N109" s="206"/>
      <c r="O109" s="213"/>
      <c r="P109" s="279"/>
      <c r="Q109" s="222"/>
      <c r="R109" s="212"/>
      <c r="S109" s="212"/>
      <c r="T109" s="208"/>
      <c r="U109" s="222"/>
      <c r="V109" s="212"/>
      <c r="W109" s="208"/>
      <c r="X109" s="212"/>
    </row>
    <row r="110" spans="1:24" s="198" customFormat="1" ht="45.75" customHeight="1">
      <c r="A110" s="206"/>
      <c r="B110" s="207"/>
      <c r="C110" s="208"/>
      <c r="D110" s="209"/>
      <c r="E110" s="305"/>
      <c r="F110" s="306"/>
      <c r="G110" s="212"/>
      <c r="H110" s="212"/>
      <c r="I110" s="208"/>
      <c r="J110" s="282"/>
      <c r="K110" s="283"/>
      <c r="L110" s="210"/>
      <c r="M110" s="212"/>
      <c r="N110" s="206"/>
      <c r="O110" s="213"/>
      <c r="P110" s="279"/>
      <c r="Q110" s="208"/>
      <c r="R110" s="212"/>
      <c r="S110" s="212"/>
      <c r="T110" s="208"/>
      <c r="U110" s="208"/>
      <c r="V110" s="212"/>
      <c r="W110" s="208"/>
      <c r="X110" s="212"/>
    </row>
    <row r="111" spans="1:24" s="198" customFormat="1" ht="45.75" customHeight="1">
      <c r="A111" s="206"/>
      <c r="B111" s="207"/>
      <c r="C111" s="208"/>
      <c r="D111" s="209"/>
      <c r="E111" s="305"/>
      <c r="F111" s="306"/>
      <c r="G111" s="212"/>
      <c r="H111" s="212"/>
      <c r="I111" s="208"/>
      <c r="J111" s="282"/>
      <c r="K111" s="283"/>
      <c r="L111" s="210"/>
      <c r="M111" s="212"/>
      <c r="N111" s="206"/>
      <c r="O111" s="213"/>
      <c r="P111" s="279"/>
      <c r="Q111" s="208"/>
      <c r="R111" s="212"/>
      <c r="S111" s="212"/>
      <c r="T111" s="208"/>
      <c r="U111" s="208"/>
      <c r="V111" s="212"/>
      <c r="W111" s="208"/>
      <c r="X111" s="212"/>
    </row>
    <row r="112" spans="1:24" s="198" customFormat="1" ht="45.75" customHeight="1">
      <c r="A112" s="206"/>
      <c r="B112" s="207"/>
      <c r="C112" s="208"/>
      <c r="D112" s="209"/>
      <c r="E112" s="305"/>
      <c r="F112" s="306"/>
      <c r="G112" s="212"/>
      <c r="H112" s="212"/>
      <c r="I112" s="208"/>
      <c r="J112" s="282"/>
      <c r="K112" s="283"/>
      <c r="L112" s="210"/>
      <c r="M112" s="212"/>
      <c r="N112" s="206"/>
      <c r="O112" s="213"/>
      <c r="P112" s="279"/>
      <c r="Q112" s="208"/>
      <c r="R112" s="212"/>
      <c r="S112" s="212"/>
      <c r="T112" s="208"/>
      <c r="U112" s="208"/>
      <c r="V112" s="212"/>
      <c r="W112" s="208"/>
      <c r="X112" s="212"/>
    </row>
    <row r="113" spans="1:24" s="198" customFormat="1" ht="65.25" customHeight="1">
      <c r="A113" s="206"/>
      <c r="B113" s="207"/>
      <c r="C113" s="208"/>
      <c r="D113" s="209"/>
      <c r="E113" s="222"/>
      <c r="F113" s="210"/>
      <c r="G113" s="212"/>
      <c r="H113" s="213"/>
      <c r="I113" s="208"/>
      <c r="J113" s="282"/>
      <c r="K113" s="282"/>
      <c r="L113" s="283"/>
      <c r="M113" s="212"/>
      <c r="N113" s="212"/>
      <c r="O113" s="213"/>
      <c r="P113" s="213"/>
      <c r="Q113" s="208"/>
      <c r="R113" s="212"/>
      <c r="S113" s="212"/>
      <c r="T113" s="208"/>
      <c r="U113" s="208"/>
      <c r="V113" s="212"/>
      <c r="W113" s="208"/>
      <c r="X113" s="212"/>
    </row>
    <row r="114" spans="1:24" s="198" customFormat="1" ht="65.25" customHeight="1">
      <c r="A114" s="206"/>
      <c r="B114" s="227"/>
      <c r="C114" s="208"/>
      <c r="D114" s="209"/>
      <c r="E114" s="222"/>
      <c r="F114" s="211"/>
      <c r="G114" s="212"/>
      <c r="H114" s="212"/>
      <c r="I114" s="284"/>
      <c r="J114" s="210"/>
      <c r="K114" s="212"/>
      <c r="L114" s="212"/>
      <c r="M114" s="212"/>
      <c r="N114" s="206"/>
      <c r="O114" s="213"/>
      <c r="P114" s="213"/>
      <c r="Q114" s="212"/>
      <c r="R114" s="212"/>
      <c r="S114" s="212"/>
      <c r="T114" s="212"/>
      <c r="U114" s="212"/>
      <c r="V114" s="212"/>
      <c r="W114" s="212"/>
      <c r="X114" s="212"/>
    </row>
    <row r="115" spans="1:24" s="198" customFormat="1" ht="65.25" customHeight="1">
      <c r="A115" s="206"/>
      <c r="B115" s="227"/>
      <c r="C115" s="208"/>
      <c r="D115" s="209"/>
      <c r="E115" s="222"/>
      <c r="F115" s="211"/>
      <c r="G115" s="212"/>
      <c r="H115" s="212"/>
      <c r="I115" s="284"/>
      <c r="J115" s="210"/>
      <c r="K115" s="212"/>
      <c r="L115" s="212"/>
      <c r="M115" s="212"/>
      <c r="N115" s="206"/>
      <c r="O115" s="213"/>
      <c r="P115" s="213"/>
      <c r="Q115" s="212"/>
      <c r="R115" s="212"/>
      <c r="S115" s="212"/>
      <c r="T115" s="210"/>
      <c r="U115" s="212"/>
      <c r="V115" s="212"/>
      <c r="W115" s="212"/>
      <c r="X115" s="212"/>
    </row>
    <row r="116" spans="1:24" s="198" customFormat="1" ht="65.25" customHeight="1">
      <c r="A116" s="206"/>
      <c r="B116" s="227"/>
      <c r="C116" s="208"/>
      <c r="D116" s="209"/>
      <c r="E116" s="222"/>
      <c r="F116" s="211"/>
      <c r="G116" s="212"/>
      <c r="H116" s="212"/>
      <c r="I116" s="284"/>
      <c r="J116" s="210"/>
      <c r="K116" s="212"/>
      <c r="L116" s="212"/>
      <c r="M116" s="212"/>
      <c r="N116" s="206"/>
      <c r="O116" s="213"/>
      <c r="P116" s="213"/>
      <c r="Q116" s="212"/>
      <c r="R116" s="212"/>
      <c r="S116" s="212"/>
      <c r="T116" s="210"/>
      <c r="U116" s="212"/>
      <c r="V116" s="212"/>
      <c r="W116" s="212"/>
      <c r="X116" s="212"/>
    </row>
    <row r="117" spans="1:24" s="198" customFormat="1" ht="65.25" customHeight="1">
      <c r="A117" s="206"/>
      <c r="B117" s="227"/>
      <c r="C117" s="208"/>
      <c r="D117" s="209"/>
      <c r="E117" s="208"/>
      <c r="F117" s="211"/>
      <c r="G117" s="212"/>
      <c r="H117" s="212"/>
      <c r="I117" s="208"/>
      <c r="J117" s="282"/>
      <c r="K117" s="212"/>
      <c r="L117" s="212"/>
      <c r="M117" s="212"/>
      <c r="N117" s="206"/>
      <c r="O117" s="213"/>
      <c r="P117" s="213"/>
      <c r="Q117" s="212"/>
      <c r="R117" s="212"/>
      <c r="S117" s="212"/>
      <c r="T117" s="210"/>
      <c r="U117" s="212"/>
      <c r="V117" s="212"/>
      <c r="W117" s="212"/>
      <c r="X117" s="212"/>
    </row>
    <row r="118" spans="1:24" s="198" customFormat="1" ht="65.25" customHeight="1">
      <c r="A118" s="206"/>
      <c r="B118" s="227"/>
      <c r="C118" s="208"/>
      <c r="D118" s="209"/>
      <c r="E118" s="210"/>
      <c r="F118" s="228"/>
      <c r="G118" s="212"/>
      <c r="H118" s="212"/>
      <c r="I118" s="221"/>
      <c r="J118" s="281"/>
      <c r="K118" s="212"/>
      <c r="L118" s="212"/>
      <c r="M118" s="212"/>
      <c r="N118" s="206"/>
      <c r="O118" s="213"/>
      <c r="P118" s="279"/>
      <c r="Q118" s="221"/>
      <c r="R118" s="212"/>
      <c r="S118" s="212"/>
      <c r="T118" s="212"/>
      <c r="U118" s="212"/>
      <c r="V118" s="212"/>
      <c r="W118" s="221"/>
      <c r="X118" s="212"/>
    </row>
    <row r="119" spans="1:24" s="198" customFormat="1" ht="65.25" customHeight="1">
      <c r="A119" s="206"/>
      <c r="B119" s="227"/>
      <c r="C119" s="208"/>
      <c r="D119" s="209"/>
      <c r="E119" s="210"/>
      <c r="F119" s="228"/>
      <c r="G119" s="212"/>
      <c r="H119" s="212"/>
      <c r="I119" s="221"/>
      <c r="J119" s="281"/>
      <c r="K119" s="212"/>
      <c r="L119" s="212"/>
      <c r="M119" s="212"/>
      <c r="N119" s="206"/>
      <c r="O119" s="225"/>
      <c r="P119" s="279"/>
      <c r="Q119" s="221"/>
      <c r="R119" s="212"/>
      <c r="S119" s="212"/>
      <c r="T119" s="212"/>
      <c r="U119" s="212"/>
      <c r="V119" s="212"/>
      <c r="W119" s="221"/>
      <c r="X119" s="212"/>
    </row>
    <row r="120" spans="1:24" s="198" customFormat="1" ht="108.75" customHeight="1">
      <c r="A120" s="206"/>
      <c r="B120" s="207"/>
      <c r="C120" s="208"/>
      <c r="D120" s="209"/>
      <c r="E120" s="222"/>
      <c r="F120" s="229"/>
      <c r="G120" s="213"/>
      <c r="H120" s="226"/>
      <c r="I120" s="221"/>
      <c r="J120" s="286"/>
      <c r="K120" s="212"/>
      <c r="L120" s="210"/>
      <c r="M120" s="212"/>
      <c r="N120" s="221"/>
      <c r="O120" s="213"/>
      <c r="P120" s="230"/>
      <c r="Q120" s="221"/>
      <c r="R120" s="212"/>
      <c r="S120" s="212"/>
      <c r="T120" s="210"/>
      <c r="U120" s="212"/>
      <c r="V120" s="212"/>
      <c r="W120" s="221"/>
      <c r="X120" s="221"/>
    </row>
    <row r="121" spans="1:24" s="198" customFormat="1" ht="108.75" customHeight="1">
      <c r="A121" s="206"/>
      <c r="B121" s="207"/>
      <c r="C121" s="208"/>
      <c r="D121" s="209"/>
      <c r="E121" s="222"/>
      <c r="F121" s="229"/>
      <c r="G121" s="213"/>
      <c r="H121" s="226"/>
      <c r="I121" s="221"/>
      <c r="J121" s="281"/>
      <c r="K121" s="212"/>
      <c r="L121" s="210"/>
      <c r="M121" s="212"/>
      <c r="N121" s="221"/>
      <c r="O121" s="213"/>
      <c r="P121" s="230"/>
      <c r="Q121" s="221"/>
      <c r="R121" s="212"/>
      <c r="S121" s="212"/>
      <c r="T121" s="210"/>
      <c r="U121" s="212"/>
      <c r="V121" s="212"/>
      <c r="W121" s="221"/>
      <c r="X121" s="221"/>
    </row>
    <row r="122" spans="1:24" s="198" customFormat="1" ht="53.25" customHeight="1">
      <c r="A122" s="968"/>
      <c r="B122" s="968"/>
      <c r="C122" s="968"/>
      <c r="D122" s="968"/>
      <c r="E122" s="968"/>
      <c r="F122" s="968"/>
      <c r="G122" s="968"/>
      <c r="H122" s="968"/>
      <c r="I122" s="968"/>
      <c r="J122" s="968"/>
      <c r="K122" s="968"/>
      <c r="L122" s="968"/>
      <c r="M122" s="968"/>
      <c r="N122" s="968"/>
      <c r="O122" s="968"/>
      <c r="P122" s="968"/>
      <c r="Q122" s="968"/>
      <c r="R122" s="968"/>
      <c r="S122" s="968"/>
      <c r="T122" s="968"/>
      <c r="U122" s="968"/>
      <c r="V122" s="968"/>
      <c r="W122" s="968"/>
      <c r="X122" s="969"/>
    </row>
    <row r="123" spans="1:24" s="198" customFormat="1" ht="65.25" customHeight="1">
      <c r="A123" s="206"/>
      <c r="B123" s="307"/>
      <c r="C123" s="224"/>
      <c r="D123" s="308"/>
      <c r="E123" s="222"/>
      <c r="F123" s="231"/>
      <c r="G123" s="232"/>
      <c r="H123" s="233"/>
      <c r="I123" s="224"/>
      <c r="J123" s="309"/>
      <c r="K123" s="224"/>
      <c r="L123" s="212"/>
      <c r="M123" s="212"/>
      <c r="N123" s="221"/>
      <c r="O123" s="225"/>
      <c r="P123" s="223"/>
      <c r="Q123" s="224"/>
      <c r="R123" s="212"/>
      <c r="S123" s="212"/>
      <c r="T123" s="224"/>
      <c r="U123" s="308"/>
      <c r="V123" s="212"/>
      <c r="W123" s="224"/>
      <c r="X123" s="212"/>
    </row>
    <row r="124" spans="1:24" s="198" customFormat="1" ht="65.25" customHeight="1">
      <c r="A124" s="206"/>
      <c r="B124" s="310"/>
      <c r="C124" s="224"/>
      <c r="D124" s="308"/>
      <c r="E124" s="208"/>
      <c r="F124" s="213"/>
      <c r="G124" s="213"/>
      <c r="H124" s="226"/>
      <c r="I124" s="224"/>
      <c r="J124" s="309"/>
      <c r="K124" s="224"/>
      <c r="L124" s="212"/>
      <c r="M124" s="212"/>
      <c r="N124" s="221"/>
      <c r="O124" s="225"/>
      <c r="P124" s="223"/>
      <c r="Q124" s="224"/>
      <c r="R124" s="212"/>
      <c r="S124" s="212"/>
      <c r="T124" s="311"/>
      <c r="U124" s="308"/>
      <c r="V124" s="212"/>
      <c r="W124" s="224"/>
      <c r="X124" s="212"/>
    </row>
    <row r="125" spans="1:24" s="198" customFormat="1" ht="65.25" customHeight="1">
      <c r="A125" s="197"/>
      <c r="B125" s="202"/>
      <c r="C125" s="203"/>
      <c r="D125" s="199"/>
      <c r="E125" s="200"/>
      <c r="F125" s="204"/>
      <c r="G125" s="199"/>
      <c r="H125" s="199"/>
      <c r="I125" s="200"/>
      <c r="J125" s="204"/>
      <c r="K125" s="199"/>
      <c r="L125" s="199"/>
      <c r="M125" s="199"/>
      <c r="N125" s="205"/>
      <c r="O125" s="199"/>
      <c r="P125" s="287"/>
      <c r="Q125" s="199"/>
      <c r="R125" s="199"/>
      <c r="S125" s="199"/>
      <c r="T125" s="200"/>
      <c r="U125" s="199"/>
      <c r="V125" s="199"/>
      <c r="W125" s="199"/>
      <c r="X125" s="201"/>
    </row>
    <row r="126" spans="1:24" ht="32.25" customHeight="1" thickBot="1">
      <c r="A126" s="288"/>
      <c r="B126" s="289"/>
      <c r="C126" s="289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1"/>
    </row>
    <row r="127" spans="1:24" ht="6" customHeight="1" thickTop="1">
      <c r="A127" s="292"/>
      <c r="B127" s="293"/>
      <c r="C127" s="293"/>
      <c r="D127" s="293"/>
      <c r="E127" s="293"/>
      <c r="F127" s="293"/>
      <c r="G127" s="293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</row>
    <row r="128" spans="1:24">
      <c r="A128" s="970" t="s">
        <v>267</v>
      </c>
      <c r="B128" s="970"/>
      <c r="C128" s="970"/>
      <c r="D128" s="970"/>
      <c r="E128" s="970"/>
      <c r="F128" s="970"/>
      <c r="G128" s="970"/>
    </row>
    <row r="129" spans="1:15" ht="6" customHeight="1">
      <c r="A129" s="295"/>
      <c r="B129" s="295"/>
      <c r="C129" s="295"/>
      <c r="D129" s="295"/>
      <c r="E129" s="295"/>
      <c r="F129" s="295"/>
      <c r="G129" s="295"/>
    </row>
    <row r="130" spans="1:15">
      <c r="B130" s="234" t="s">
        <v>227</v>
      </c>
    </row>
    <row r="131" spans="1:15">
      <c r="A131" s="296" t="s">
        <v>203</v>
      </c>
      <c r="B131" s="297" t="s">
        <v>230</v>
      </c>
      <c r="H131" s="298" t="s">
        <v>213</v>
      </c>
      <c r="I131" s="297" t="s">
        <v>238</v>
      </c>
      <c r="N131" s="298" t="s">
        <v>223</v>
      </c>
      <c r="O131" s="297" t="s">
        <v>249</v>
      </c>
    </row>
    <row r="132" spans="1:15">
      <c r="A132" s="296" t="s">
        <v>204</v>
      </c>
      <c r="B132" s="297" t="s">
        <v>228</v>
      </c>
      <c r="H132" s="298" t="s">
        <v>215</v>
      </c>
      <c r="I132" s="297" t="s">
        <v>239</v>
      </c>
      <c r="N132" s="298" t="s">
        <v>224</v>
      </c>
      <c r="O132" s="297" t="s">
        <v>250</v>
      </c>
    </row>
    <row r="133" spans="1:15">
      <c r="A133" s="296" t="s">
        <v>205</v>
      </c>
      <c r="B133" s="297" t="s">
        <v>229</v>
      </c>
      <c r="H133" s="298" t="s">
        <v>214</v>
      </c>
      <c r="I133" s="297" t="s">
        <v>240</v>
      </c>
      <c r="N133" s="298" t="s">
        <v>225</v>
      </c>
      <c r="O133" s="297" t="s">
        <v>251</v>
      </c>
    </row>
    <row r="134" spans="1:15">
      <c r="A134" s="296" t="s">
        <v>206</v>
      </c>
      <c r="B134" s="297" t="s">
        <v>234</v>
      </c>
      <c r="H134" s="298" t="s">
        <v>216</v>
      </c>
      <c r="I134" s="297" t="s">
        <v>241</v>
      </c>
      <c r="N134" s="298" t="s">
        <v>226</v>
      </c>
      <c r="O134" s="297" t="s">
        <v>252</v>
      </c>
    </row>
    <row r="135" spans="1:15">
      <c r="A135" s="296" t="s">
        <v>207</v>
      </c>
      <c r="B135" s="297" t="s">
        <v>232</v>
      </c>
      <c r="H135" s="298" t="s">
        <v>217</v>
      </c>
      <c r="I135" s="297" t="s">
        <v>242</v>
      </c>
    </row>
    <row r="136" spans="1:15">
      <c r="A136" s="296" t="s">
        <v>208</v>
      </c>
      <c r="B136" s="297" t="s">
        <v>233</v>
      </c>
      <c r="H136" s="298" t="s">
        <v>218</v>
      </c>
      <c r="I136" s="297" t="s">
        <v>243</v>
      </c>
    </row>
    <row r="137" spans="1:15">
      <c r="A137" s="296" t="s">
        <v>209</v>
      </c>
      <c r="B137" s="297" t="s">
        <v>245</v>
      </c>
      <c r="H137" s="298" t="s">
        <v>219</v>
      </c>
      <c r="I137" s="297" t="s">
        <v>244</v>
      </c>
    </row>
    <row r="138" spans="1:15">
      <c r="A138" s="296" t="s">
        <v>210</v>
      </c>
      <c r="B138" s="297" t="s">
        <v>235</v>
      </c>
      <c r="H138" s="298" t="s">
        <v>220</v>
      </c>
      <c r="I138" s="297" t="s">
        <v>246</v>
      </c>
    </row>
    <row r="139" spans="1:15">
      <c r="A139" s="296" t="s">
        <v>211</v>
      </c>
      <c r="B139" s="297" t="s">
        <v>236</v>
      </c>
      <c r="H139" s="298" t="s">
        <v>221</v>
      </c>
      <c r="I139" s="297" t="s">
        <v>247</v>
      </c>
    </row>
    <row r="140" spans="1:15">
      <c r="A140" s="296" t="s">
        <v>212</v>
      </c>
      <c r="B140" s="297" t="s">
        <v>237</v>
      </c>
      <c r="H140" s="298" t="s">
        <v>222</v>
      </c>
      <c r="I140" s="297" t="s">
        <v>248</v>
      </c>
    </row>
    <row r="141" spans="1:15">
      <c r="B141" s="299"/>
    </row>
    <row r="142" spans="1:15">
      <c r="B142" s="299"/>
    </row>
    <row r="143" spans="1:15">
      <c r="B143" s="299"/>
    </row>
    <row r="144" spans="1:15">
      <c r="B144" s="299"/>
    </row>
    <row r="145" spans="1:2">
      <c r="B145" s="299"/>
    </row>
    <row r="146" spans="1:2">
      <c r="B146" s="299"/>
    </row>
    <row r="147" spans="1:2">
      <c r="B147" s="299"/>
    </row>
    <row r="148" spans="1:2">
      <c r="B148" s="299"/>
    </row>
    <row r="149" spans="1:2">
      <c r="B149" s="299"/>
    </row>
    <row r="150" spans="1:2">
      <c r="B150" s="299"/>
    </row>
    <row r="151" spans="1:2">
      <c r="B151" s="299"/>
    </row>
    <row r="152" spans="1:2">
      <c r="B152" s="299"/>
    </row>
    <row r="153" spans="1:2">
      <c r="B153" s="299"/>
    </row>
    <row r="154" spans="1:2">
      <c r="B154" s="299"/>
    </row>
    <row r="155" spans="1:2">
      <c r="A155" s="300"/>
      <c r="B155" s="299"/>
    </row>
    <row r="156" spans="1:2">
      <c r="A156" s="300"/>
      <c r="B156" s="299"/>
    </row>
    <row r="157" spans="1:2">
      <c r="A157" s="300"/>
      <c r="B157" s="299"/>
    </row>
    <row r="158" spans="1:2">
      <c r="A158" s="300"/>
      <c r="B158" s="299"/>
    </row>
    <row r="159" spans="1:2">
      <c r="A159" s="300"/>
      <c r="B159" s="299"/>
    </row>
    <row r="160" spans="1:2">
      <c r="A160" s="300"/>
      <c r="B160" s="299"/>
    </row>
    <row r="161" spans="1:2">
      <c r="A161" s="300"/>
      <c r="B161" s="299"/>
    </row>
    <row r="162" spans="1:2">
      <c r="A162" s="300"/>
      <c r="B162" s="299"/>
    </row>
  </sheetData>
  <autoFilter ref="A16:AD28"/>
  <sortState ref="A17:AD32">
    <sortCondition ref="A17:A32"/>
  </sortState>
  <mergeCells count="32">
    <mergeCell ref="A122:X122"/>
    <mergeCell ref="A128:G128"/>
    <mergeCell ref="A1:X1"/>
    <mergeCell ref="A2:X2"/>
    <mergeCell ref="A3:X3"/>
    <mergeCell ref="A9:A10"/>
    <mergeCell ref="D9:D10"/>
    <mergeCell ref="E9:E10"/>
    <mergeCell ref="F9:F10"/>
    <mergeCell ref="H9:H10"/>
    <mergeCell ref="I9:I10"/>
    <mergeCell ref="J9:J10"/>
    <mergeCell ref="B9:B10"/>
    <mergeCell ref="C9:C10"/>
    <mergeCell ref="A6:H6"/>
    <mergeCell ref="A7:H7"/>
    <mergeCell ref="C27:O27"/>
    <mergeCell ref="O9:O10"/>
    <mergeCell ref="W9:W10"/>
    <mergeCell ref="P9:P10"/>
    <mergeCell ref="X9:X10"/>
    <mergeCell ref="Q9:Q10"/>
    <mergeCell ref="R9:R10"/>
    <mergeCell ref="S9:S10"/>
    <mergeCell ref="T9:T10"/>
    <mergeCell ref="U9:U10"/>
    <mergeCell ref="V9:V10"/>
    <mergeCell ref="K9:K10"/>
    <mergeCell ref="G9:G10"/>
    <mergeCell ref="L9:L10"/>
    <mergeCell ref="M9:M10"/>
    <mergeCell ref="N9:N10"/>
  </mergeCells>
  <printOptions horizontalCentered="1"/>
  <pageMargins left="0.53" right="0.42" top="0.6" bottom="0.56999999999999995" header="0.3" footer="0.3"/>
  <pageSetup paperSize="9" scale="3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0"/>
  <sheetViews>
    <sheetView tabSelected="1" view="pageBreakPreview" topLeftCell="A49" zoomScale="103" zoomScaleSheetLayoutView="103" workbookViewId="0">
      <selection activeCell="E47" sqref="E47"/>
    </sheetView>
  </sheetViews>
  <sheetFormatPr defaultRowHeight="15"/>
  <cols>
    <col min="1" max="1" width="3.5703125" customWidth="1"/>
    <col min="2" max="2" width="7.5703125" customWidth="1"/>
    <col min="3" max="3" width="35.28515625" customWidth="1"/>
    <col min="4" max="4" width="19.85546875" bestFit="1" customWidth="1"/>
    <col min="5" max="5" width="21.140625" customWidth="1"/>
    <col min="6" max="6" width="19" customWidth="1"/>
    <col min="7" max="7" width="21.5703125" style="143" customWidth="1"/>
    <col min="8" max="8" width="5.85546875" customWidth="1"/>
    <col min="10" max="12" width="25.42578125" customWidth="1"/>
    <col min="13" max="13" width="22.42578125" style="125" customWidth="1"/>
    <col min="14" max="14" width="21.5703125" style="111" customWidth="1"/>
    <col min="15" max="16" width="15.28515625" customWidth="1"/>
    <col min="18" max="18" width="17.42578125" customWidth="1"/>
  </cols>
  <sheetData>
    <row r="2" spans="1:8" ht="20.25">
      <c r="C2" s="34"/>
      <c r="D2" s="34"/>
      <c r="E2" s="35" t="s">
        <v>109</v>
      </c>
      <c r="F2" s="34"/>
      <c r="G2" s="455"/>
    </row>
    <row r="3" spans="1:8" ht="25.5">
      <c r="C3" s="34"/>
      <c r="D3" s="34"/>
      <c r="E3" s="78" t="s">
        <v>110</v>
      </c>
      <c r="F3" s="34"/>
      <c r="G3" s="455"/>
      <c r="H3" s="34"/>
    </row>
    <row r="4" spans="1:8" ht="23.25">
      <c r="D4" s="36"/>
      <c r="E4" s="79" t="s">
        <v>112</v>
      </c>
      <c r="F4" s="36"/>
      <c r="G4" s="456"/>
    </row>
    <row r="5" spans="1:8" ht="15.75">
      <c r="E5" s="80" t="s">
        <v>138</v>
      </c>
    </row>
    <row r="6" spans="1:8">
      <c r="E6" s="81" t="s">
        <v>111</v>
      </c>
    </row>
    <row r="8" spans="1:8" ht="9.75" customHeight="1"/>
    <row r="9" spans="1:8">
      <c r="A9" s="976" t="s">
        <v>37</v>
      </c>
      <c r="B9" s="976"/>
      <c r="C9" s="976"/>
      <c r="D9" s="976"/>
      <c r="E9" s="976"/>
      <c r="F9" s="976"/>
      <c r="G9" s="976"/>
      <c r="H9" s="75"/>
    </row>
    <row r="10" spans="1:8">
      <c r="A10" s="11"/>
      <c r="B10" s="11"/>
      <c r="C10" s="11"/>
      <c r="D10" s="38" t="s">
        <v>38</v>
      </c>
      <c r="E10" s="38"/>
      <c r="F10" s="38"/>
      <c r="G10" s="155"/>
      <c r="H10" s="11"/>
    </row>
    <row r="11" spans="1:8" ht="12" customHeight="1"/>
    <row r="12" spans="1:8" ht="28.5" customHeight="1">
      <c r="A12" s="980" t="str">
        <f>'Data umum'!C2&amp;" "&amp;'Data umum'!C3</f>
        <v>Pada Hari ini Rabu tangggal lima Bulan Januari Tahun dua ribu dua puluh dua di Pusat Data aset BPKAD Provinsi Nusa Tenggara Barat kami yang bertanda tangan dibawah ini :</v>
      </c>
      <c r="B12" s="980"/>
      <c r="C12" s="980"/>
      <c r="D12" s="980"/>
      <c r="E12" s="980"/>
      <c r="F12" s="980"/>
      <c r="G12" s="980"/>
      <c r="H12" s="980"/>
    </row>
    <row r="13" spans="1:8" ht="9.75" customHeight="1">
      <c r="A13" s="88"/>
      <c r="B13" s="83"/>
      <c r="C13" s="83"/>
      <c r="D13" s="83"/>
      <c r="E13" s="83"/>
      <c r="F13" s="83"/>
      <c r="G13" s="457"/>
      <c r="H13" s="83"/>
    </row>
    <row r="14" spans="1:8">
      <c r="A14" s="39" t="s">
        <v>26</v>
      </c>
      <c r="B14" s="40" t="s">
        <v>42</v>
      </c>
      <c r="C14" s="42" t="str">
        <f>'Data umum'!B15&amp;" "&amp;'Data umum'!C15</f>
        <v>: Putradi, SH</v>
      </c>
      <c r="D14" s="42"/>
      <c r="E14" s="42"/>
      <c r="F14" s="42"/>
      <c r="G14" s="458"/>
      <c r="H14" s="42"/>
    </row>
    <row r="15" spans="1:8" ht="14.1" customHeight="1">
      <c r="A15" s="41"/>
      <c r="B15" s="40" t="s">
        <v>39</v>
      </c>
      <c r="C15" s="40" t="str">
        <f>'Data umum'!B16&amp;" "&amp;'Data umum'!C16</f>
        <v>: 19820416 201001 1 005</v>
      </c>
      <c r="D15" s="37"/>
      <c r="E15" s="42"/>
      <c r="F15" s="42"/>
      <c r="G15" s="458"/>
      <c r="H15" s="42"/>
    </row>
    <row r="16" spans="1:8" ht="14.1" customHeight="1">
      <c r="A16" s="41"/>
      <c r="B16" s="40" t="s">
        <v>40</v>
      </c>
      <c r="C16" s="40" t="str">
        <f>'Data umum'!B15&amp;" "&amp;'Data umum'!A15</f>
        <v>: Pengurus Barang</v>
      </c>
      <c r="D16" s="37"/>
      <c r="E16" s="42"/>
      <c r="F16" s="42"/>
      <c r="G16" s="458"/>
      <c r="H16" s="42"/>
    </row>
    <row r="17" spans="1:11">
      <c r="A17" s="41"/>
      <c r="B17" s="88" t="str">
        <f>'Data umum'!C8</f>
        <v>Dalam hal ini bertindak untuk dan atas nama Unit Akuntansi Barang pada Sekretariat DPRD Provinsi NTB   untuk selanjutnya disebut Pihak Pertama;</v>
      </c>
      <c r="C17" s="83"/>
      <c r="D17" s="83"/>
      <c r="E17" s="83"/>
      <c r="F17" s="83"/>
      <c r="G17" s="457"/>
      <c r="H17" s="83"/>
    </row>
    <row r="18" spans="1:11" ht="8.25" customHeight="1">
      <c r="A18" s="41"/>
      <c r="B18" s="74"/>
      <c r="C18" s="74"/>
      <c r="D18" s="74"/>
      <c r="E18" s="74"/>
      <c r="F18" s="74"/>
      <c r="G18" s="459"/>
      <c r="H18" s="74"/>
    </row>
    <row r="19" spans="1:11">
      <c r="A19" s="41" t="s">
        <v>27</v>
      </c>
      <c r="B19" s="40" t="s">
        <v>42</v>
      </c>
      <c r="C19" s="42" t="str">
        <f>'Data umum'!B23&amp;" "&amp;'Data umum'!C23</f>
        <v>: Nila Trisna Syanti, SE</v>
      </c>
      <c r="D19" s="42"/>
      <c r="E19" s="42"/>
      <c r="F19" s="42"/>
      <c r="G19" s="458"/>
      <c r="H19" s="42"/>
    </row>
    <row r="20" spans="1:11">
      <c r="A20" s="41"/>
      <c r="B20" s="40" t="s">
        <v>39</v>
      </c>
      <c r="C20" s="42" t="str">
        <f>'Data umum'!B24&amp;" "&amp;'Data umum'!C24</f>
        <v>: 19870626 201402 2 004</v>
      </c>
      <c r="D20" s="42"/>
      <c r="E20" s="42"/>
      <c r="F20" s="42"/>
      <c r="G20" s="458"/>
      <c r="H20" s="42"/>
    </row>
    <row r="21" spans="1:11">
      <c r="A21" s="37"/>
      <c r="B21" s="40" t="s">
        <v>40</v>
      </c>
      <c r="C21" s="42" t="str">
        <f>'Data umum'!B25&amp;" "&amp;'Data umum'!C25</f>
        <v>: Kasubbid Penatausahaan dan Pembinaan BMD</v>
      </c>
      <c r="D21" s="42"/>
      <c r="E21" s="42"/>
      <c r="F21" s="42"/>
      <c r="G21" s="458"/>
      <c r="H21" s="42"/>
    </row>
    <row r="22" spans="1:11" ht="15" customHeight="1">
      <c r="A22" s="37"/>
      <c r="B22" s="88" t="str">
        <f>'Data umum'!C9</f>
        <v>Dalam hal ini bertindak untuk dan atas nama Badan Pengelolaan Keuangan dan Aset Daerah Provinsi NTB untuk selanjutnya disebut Pihak Kedua;</v>
      </c>
      <c r="C22" s="88"/>
      <c r="D22" s="88"/>
      <c r="E22" s="88"/>
      <c r="F22" s="88"/>
      <c r="G22" s="460"/>
      <c r="H22" s="88"/>
    </row>
    <row r="23" spans="1:11" ht="32.25" customHeight="1">
      <c r="A23" s="980" t="str">
        <f>'Data umum'!C5&amp;" "&amp;'Data umum'!C6</f>
        <v>Menyatakan dengan sebenarnya bahwa kami telah melakukan rekonsilisasi Barang Milik Daerah periode Semester II Tahun 2021 lingkup SKPD/UPTB/UPTD dengan rincian sebagai berikut :</v>
      </c>
      <c r="B23" s="980"/>
      <c r="C23" s="980"/>
      <c r="D23" s="980"/>
      <c r="E23" s="980"/>
      <c r="F23" s="980"/>
      <c r="G23" s="980"/>
      <c r="H23" s="83"/>
    </row>
    <row r="24" spans="1:11" ht="15" customHeight="1">
      <c r="A24" s="82"/>
      <c r="B24" s="82"/>
      <c r="C24" s="82"/>
      <c r="D24" s="82"/>
      <c r="E24" s="82"/>
      <c r="F24" s="82"/>
      <c r="G24" s="461"/>
      <c r="H24" s="83"/>
    </row>
    <row r="25" spans="1:11" ht="16.5" customHeight="1">
      <c r="A25" s="99" t="s">
        <v>8</v>
      </c>
      <c r="B25" s="977" t="s">
        <v>43</v>
      </c>
      <c r="C25" s="977"/>
      <c r="D25" s="977"/>
      <c r="E25" s="977"/>
      <c r="F25" s="977"/>
      <c r="G25" s="977"/>
      <c r="H25" s="977"/>
    </row>
    <row r="26" spans="1:11" ht="10.5" customHeight="1">
      <c r="A26" s="43"/>
      <c r="B26" s="43"/>
      <c r="C26" s="43"/>
      <c r="D26" s="43"/>
      <c r="E26" s="43"/>
      <c r="F26" s="43"/>
      <c r="G26" s="127"/>
      <c r="H26" s="43"/>
    </row>
    <row r="27" spans="1:11">
      <c r="A27" s="127"/>
      <c r="B27" s="978" t="s">
        <v>44</v>
      </c>
      <c r="C27" s="978" t="s">
        <v>45</v>
      </c>
      <c r="D27" s="979" t="str">
        <f>"Nilai BMD"&amp;" "&amp;'Data umum'!C12</f>
        <v>Nilai BMD Semester II Tahun 2021</v>
      </c>
      <c r="E27" s="979"/>
      <c r="F27" s="979"/>
      <c r="G27" s="128"/>
      <c r="H27" s="129"/>
    </row>
    <row r="28" spans="1:11">
      <c r="A28" s="127"/>
      <c r="B28" s="978"/>
      <c r="C28" s="978"/>
      <c r="D28" s="978" t="s">
        <v>50</v>
      </c>
      <c r="E28" s="979" t="s">
        <v>46</v>
      </c>
      <c r="F28" s="979"/>
      <c r="G28" s="978" t="s">
        <v>49</v>
      </c>
      <c r="H28" s="129"/>
    </row>
    <row r="29" spans="1:11">
      <c r="A29" s="127"/>
      <c r="B29" s="978"/>
      <c r="C29" s="978"/>
      <c r="D29" s="978"/>
      <c r="E29" s="130" t="s">
        <v>47</v>
      </c>
      <c r="F29" s="130" t="s">
        <v>48</v>
      </c>
      <c r="G29" s="978"/>
      <c r="H29" s="129"/>
    </row>
    <row r="30" spans="1:11">
      <c r="A30" s="127"/>
      <c r="B30" s="130">
        <v>1</v>
      </c>
      <c r="C30" s="130">
        <v>2</v>
      </c>
      <c r="D30" s="215">
        <v>3</v>
      </c>
      <c r="E30" s="215">
        <v>4</v>
      </c>
      <c r="F30" s="215">
        <v>5</v>
      </c>
      <c r="G30" s="215">
        <v>6</v>
      </c>
      <c r="H30" s="129"/>
    </row>
    <row r="31" spans="1:11">
      <c r="A31" s="127"/>
      <c r="B31" s="131" t="s">
        <v>24</v>
      </c>
      <c r="C31" s="132" t="s">
        <v>51</v>
      </c>
      <c r="D31" s="216"/>
      <c r="E31" s="216"/>
      <c r="F31" s="216"/>
      <c r="G31" s="216"/>
      <c r="H31" s="129"/>
      <c r="J31" s="624"/>
    </row>
    <row r="32" spans="1:11" ht="15.75" thickBot="1">
      <c r="A32" s="127"/>
      <c r="B32" s="133" t="s">
        <v>26</v>
      </c>
      <c r="C32" s="134" t="s">
        <v>52</v>
      </c>
      <c r="D32" s="939">
        <v>2977300</v>
      </c>
      <c r="E32" s="217">
        <v>1568324700</v>
      </c>
      <c r="F32" s="217">
        <v>1567405500</v>
      </c>
      <c r="G32" s="217">
        <f>D32+E32-F32</f>
        <v>3896500</v>
      </c>
      <c r="H32" s="135" t="str">
        <f>IF(G32=D32+E32-F32,"&lt;","False")</f>
        <v>&lt;</v>
      </c>
      <c r="J32" s="530"/>
      <c r="K32" s="125"/>
    </row>
    <row r="33" spans="1:18" ht="15.75" thickBot="1">
      <c r="A33" s="127"/>
      <c r="B33" s="136"/>
      <c r="C33" s="137" t="s">
        <v>100</v>
      </c>
      <c r="D33" s="218">
        <f>D32</f>
        <v>2977300</v>
      </c>
      <c r="E33" s="940">
        <f>E32</f>
        <v>1568324700</v>
      </c>
      <c r="F33" s="940">
        <f>F32</f>
        <v>1567405500</v>
      </c>
      <c r="G33" s="218">
        <f>G32</f>
        <v>3896500</v>
      </c>
      <c r="H33" s="135" t="str">
        <f>IF(G33=D33+E33-F33,"&lt;","False")</f>
        <v>&lt;</v>
      </c>
      <c r="J33" s="530"/>
      <c r="K33" s="125"/>
    </row>
    <row r="34" spans="1:18">
      <c r="A34" s="127"/>
      <c r="B34" s="139" t="s">
        <v>19</v>
      </c>
      <c r="C34" s="140" t="s">
        <v>53</v>
      </c>
      <c r="D34" s="219"/>
      <c r="E34" s="219"/>
      <c r="F34" s="219"/>
      <c r="G34" s="219"/>
      <c r="H34" s="135"/>
      <c r="J34" s="530"/>
      <c r="K34" s="125"/>
      <c r="L34" s="125"/>
    </row>
    <row r="35" spans="1:18">
      <c r="A35" s="127"/>
      <c r="B35" s="141" t="s">
        <v>26</v>
      </c>
      <c r="C35" s="132" t="s">
        <v>54</v>
      </c>
      <c r="D35" s="142">
        <v>13379350000</v>
      </c>
      <c r="E35" s="142">
        <f>+'Lampiran 1'!E7+'Lampiran 1'!E21+'Lampiran 1'!E22</f>
        <v>0</v>
      </c>
      <c r="F35" s="142">
        <f>+'Lampiran 1'!E62+'Lampiran 1'!E63</f>
        <v>0</v>
      </c>
      <c r="G35" s="142">
        <f>D35+E35-F35</f>
        <v>13379350000</v>
      </c>
      <c r="H35" s="135" t="str">
        <f t="shared" ref="H35:H66" si="0">IF(G35=D35+E35-F35,"&lt;","False")</f>
        <v>&lt;</v>
      </c>
      <c r="J35" s="530"/>
      <c r="K35" s="125"/>
      <c r="L35" s="525"/>
      <c r="M35" s="526"/>
      <c r="N35" s="525"/>
      <c r="O35" s="527"/>
    </row>
    <row r="36" spans="1:18">
      <c r="A36" s="127"/>
      <c r="B36" s="141" t="s">
        <v>27</v>
      </c>
      <c r="C36" s="132" t="s">
        <v>55</v>
      </c>
      <c r="D36" s="915">
        <v>34000021747.410004</v>
      </c>
      <c r="E36" s="915">
        <f>+'Lampiran 1'!E8+'Lampiran 1'!E9+'Lampiran 1'!E23+'Lampiran 1'!E25+'Lampiran 1'!E28+'Lampiran 1'!E29</f>
        <v>263106000</v>
      </c>
      <c r="F36" s="914">
        <f>+'Lampiran 1'!E64+'Lampiran 1'!E66+'Lampiran 1'!E67+'Lampiran 1'!E69+'Lampiran 1'!E71</f>
        <v>0</v>
      </c>
      <c r="G36" s="915">
        <f>D36+E36-F36</f>
        <v>34263127747.410004</v>
      </c>
      <c r="H36" s="135" t="str">
        <f t="shared" si="0"/>
        <v>&lt;</v>
      </c>
      <c r="J36" s="625"/>
      <c r="K36" s="528"/>
      <c r="L36" s="524"/>
      <c r="N36" s="125"/>
      <c r="O36" s="426"/>
      <c r="R36" s="125"/>
    </row>
    <row r="37" spans="1:18">
      <c r="A37" s="127"/>
      <c r="B37" s="141"/>
      <c r="C37" s="132" t="s">
        <v>35</v>
      </c>
      <c r="D37" s="142">
        <v>26300443053</v>
      </c>
      <c r="E37" s="142">
        <f>+'Lampiran 1'!E24+'Lampiran 1'!E26+'Lampiran 1'!E27+'Lampiran 1'!E30</f>
        <v>1391978708</v>
      </c>
      <c r="F37" s="142">
        <f>+'Lampiran 1'!E65+'Lampiran 1'!E68+'Lampiran 1'!E70</f>
        <v>0</v>
      </c>
      <c r="G37" s="142">
        <f>D37+E37-F37</f>
        <v>27692421761</v>
      </c>
      <c r="H37" s="135" t="str">
        <f t="shared" si="0"/>
        <v>&lt;</v>
      </c>
      <c r="J37" s="937"/>
      <c r="K37" s="678"/>
      <c r="L37" s="524"/>
      <c r="R37" s="426"/>
    </row>
    <row r="38" spans="1:18">
      <c r="A38" s="127"/>
      <c r="B38" s="141"/>
      <c r="C38" s="132" t="s">
        <v>36</v>
      </c>
      <c r="D38" s="941">
        <f>D36-D37</f>
        <v>7699578694.4100037</v>
      </c>
      <c r="E38" s="942"/>
      <c r="F38" s="943"/>
      <c r="G38" s="142">
        <f>G36-G37</f>
        <v>6570705986.4100037</v>
      </c>
      <c r="H38" s="135" t="str">
        <f t="shared" si="0"/>
        <v>False</v>
      </c>
      <c r="J38" s="530">
        <f>'Non-Keuangan Belanja'!P307</f>
        <v>6570705986.4097996</v>
      </c>
      <c r="K38" s="938">
        <f>G38-J38</f>
        <v>2.040863037109375E-4</v>
      </c>
    </row>
    <row r="39" spans="1:18">
      <c r="A39" s="127"/>
      <c r="B39" s="141" t="s">
        <v>28</v>
      </c>
      <c r="C39" s="132" t="s">
        <v>56</v>
      </c>
      <c r="D39" s="918">
        <v>37696772541.260002</v>
      </c>
      <c r="E39" s="915">
        <f>+'Lampiran 1'!E10+'Lampiran 1'!E11+'Lampiran 1'!E31+'Lampiran 1'!E33+'Lampiran 1'!E36+'Lampiran 1'!E37</f>
        <v>0</v>
      </c>
      <c r="F39" s="915">
        <f>+'Lampiran 1'!E72+'Lampiran 1'!E74+'Lampiran 1'!E75+'Lampiran 1'!E77</f>
        <v>0</v>
      </c>
      <c r="G39" s="915">
        <f>D39+E39-F39</f>
        <v>37696772541.260002</v>
      </c>
      <c r="H39" s="135" t="str">
        <f t="shared" si="0"/>
        <v>&lt;</v>
      </c>
      <c r="J39" s="530"/>
      <c r="K39" s="125"/>
      <c r="L39" s="529"/>
      <c r="O39" s="426"/>
      <c r="R39" s="425"/>
    </row>
    <row r="40" spans="1:18">
      <c r="A40" s="127"/>
      <c r="B40" s="141"/>
      <c r="C40" s="132" t="s">
        <v>35</v>
      </c>
      <c r="D40" s="917">
        <v>7038363068</v>
      </c>
      <c r="E40" s="916">
        <f>+'Lampiran 1'!E32+'Lampiran 1'!E34+'Lampiran 1'!E35</f>
        <v>321271450</v>
      </c>
      <c r="F40" s="142">
        <f>+'Lampiran 1'!E73+'Lampiran 1'!E76+'Lampiran 1'!E78</f>
        <v>0</v>
      </c>
      <c r="G40" s="142">
        <f>D40+E40-F40</f>
        <v>7359634518</v>
      </c>
      <c r="H40" s="135" t="str">
        <f t="shared" si="0"/>
        <v>&lt;</v>
      </c>
      <c r="J40" s="624"/>
      <c r="K40" s="125"/>
      <c r="L40" s="125"/>
      <c r="R40" s="425"/>
    </row>
    <row r="41" spans="1:18">
      <c r="A41" s="127"/>
      <c r="B41" s="141"/>
      <c r="C41" s="132" t="s">
        <v>36</v>
      </c>
      <c r="D41" s="142">
        <f>D39-D40</f>
        <v>30658409473.260002</v>
      </c>
      <c r="E41" s="142"/>
      <c r="F41" s="142"/>
      <c r="G41" s="142">
        <f>G39-G40</f>
        <v>30337138023.260002</v>
      </c>
      <c r="H41" s="135" t="str">
        <f t="shared" si="0"/>
        <v>False</v>
      </c>
      <c r="J41" s="530">
        <f>'Non-Keuangan Belanja'!P385</f>
        <v>30337138023.260002</v>
      </c>
      <c r="K41" s="125">
        <f t="shared" ref="K41:K47" si="1">G41-J41</f>
        <v>0</v>
      </c>
      <c r="L41" s="125"/>
      <c r="R41" s="425"/>
    </row>
    <row r="42" spans="1:18">
      <c r="A42" s="127"/>
      <c r="B42" s="141" t="s">
        <v>29</v>
      </c>
      <c r="C42" s="132" t="s">
        <v>57</v>
      </c>
      <c r="D42" s="915">
        <v>1437619299</v>
      </c>
      <c r="E42" s="915">
        <f>+'Lampiran 1'!E12+'Lampiran 1'!E13+'Lampiran 1'!E38+'Lampiran 1'!E40+'Lampiran 1'!E43+'Lampiran 1'!E44</f>
        <v>0</v>
      </c>
      <c r="F42" s="915">
        <f>+'Lampiran 1'!E79+'Lampiran 1'!E81+'Lampiran 1'!E82+'Lampiran 1'!E84</f>
        <v>0</v>
      </c>
      <c r="G42" s="915">
        <f>D42+E42-F42</f>
        <v>1437619299</v>
      </c>
      <c r="H42" s="135" t="str">
        <f t="shared" si="0"/>
        <v>&lt;</v>
      </c>
      <c r="J42" s="530"/>
      <c r="K42" s="125"/>
      <c r="L42" s="125"/>
      <c r="O42" s="426"/>
    </row>
    <row r="43" spans="1:18">
      <c r="A43" s="127"/>
      <c r="B43" s="141"/>
      <c r="C43" s="132" t="s">
        <v>35</v>
      </c>
      <c r="D43" s="142">
        <v>257343521</v>
      </c>
      <c r="E43" s="142">
        <f>+'Lampiran 1'!E39+'Lampiran 1'!E41+'Lampiran 1'!E42</f>
        <v>68668706</v>
      </c>
      <c r="F43" s="142">
        <f>+'Lampiran 1'!E80+'Lampiran 1'!E83+'Lampiran 1'!E85</f>
        <v>0</v>
      </c>
      <c r="G43" s="142">
        <f>D43+E43</f>
        <v>326012227</v>
      </c>
      <c r="H43" s="135" t="str">
        <f t="shared" si="0"/>
        <v>&lt;</v>
      </c>
      <c r="J43" s="530"/>
      <c r="K43" s="125"/>
      <c r="L43" s="425"/>
    </row>
    <row r="44" spans="1:18">
      <c r="A44" s="127"/>
      <c r="B44" s="141"/>
      <c r="C44" s="132" t="s">
        <v>36</v>
      </c>
      <c r="D44" s="142">
        <f>D42-D43</f>
        <v>1180275778</v>
      </c>
      <c r="E44" s="142"/>
      <c r="F44" s="142"/>
      <c r="G44" s="142">
        <f>G42-G43</f>
        <v>1111607072</v>
      </c>
      <c r="H44" s="135" t="str">
        <f t="shared" si="0"/>
        <v>False</v>
      </c>
      <c r="J44" s="530">
        <f>'Non-Keuangan Belanja'!P403</f>
        <v>1111607072</v>
      </c>
      <c r="K44" s="125">
        <f t="shared" si="1"/>
        <v>0</v>
      </c>
    </row>
    <row r="45" spans="1:18">
      <c r="A45" s="127"/>
      <c r="B45" s="141" t="s">
        <v>30</v>
      </c>
      <c r="C45" s="132" t="s">
        <v>58</v>
      </c>
      <c r="D45" s="915">
        <v>966834550</v>
      </c>
      <c r="E45" s="915">
        <f>+'Lampiran 1'!E14+'Lampiran 1'!E45+'Lampiran 1'!E47+'Lampiran 1'!E50+'Lampiran 1'!E51</f>
        <v>0</v>
      </c>
      <c r="F45" s="915">
        <f>+'Lampiran 1'!E86+'Lampiran 1'!E88+'Lampiran 1'!E89+'Lampiran 1'!E91</f>
        <v>0</v>
      </c>
      <c r="G45" s="915">
        <f>D45+E45-F45</f>
        <v>966834550</v>
      </c>
      <c r="H45" s="135" t="str">
        <f t="shared" si="0"/>
        <v>&lt;</v>
      </c>
      <c r="J45" s="530"/>
      <c r="K45" s="125"/>
      <c r="L45" s="529"/>
      <c r="O45" s="426"/>
    </row>
    <row r="46" spans="1:18">
      <c r="A46" s="127"/>
      <c r="B46" s="141"/>
      <c r="C46" s="132" t="s">
        <v>35</v>
      </c>
      <c r="D46" s="142">
        <v>0</v>
      </c>
      <c r="E46" s="142">
        <f>+'Lampiran 1'!E46+'Lampiran 1'!E48+'Lampiran 1'!E49</f>
        <v>0</v>
      </c>
      <c r="F46" s="142">
        <f>+'Lampiran 1'!E87+'Lampiran 1'!E90+'Lampiran 1'!E92</f>
        <v>0</v>
      </c>
      <c r="G46" s="142">
        <f>D46+E46-F46</f>
        <v>0</v>
      </c>
      <c r="H46" s="135" t="str">
        <f t="shared" si="0"/>
        <v>&lt;</v>
      </c>
      <c r="J46" s="530"/>
      <c r="K46" s="125"/>
    </row>
    <row r="47" spans="1:18">
      <c r="A47" s="127"/>
      <c r="B47" s="141"/>
      <c r="C47" s="132" t="s">
        <v>36</v>
      </c>
      <c r="D47" s="142">
        <f>D45-D46</f>
        <v>966834550</v>
      </c>
      <c r="E47" s="142"/>
      <c r="F47" s="142"/>
      <c r="G47" s="142">
        <f>G45-G46</f>
        <v>966834550</v>
      </c>
      <c r="H47" s="135" t="str">
        <f t="shared" si="0"/>
        <v>&lt;</v>
      </c>
      <c r="J47" s="530">
        <f>'Non-Keuangan Belanja'!P415</f>
        <v>966834550</v>
      </c>
      <c r="K47" s="125">
        <f t="shared" si="1"/>
        <v>0</v>
      </c>
    </row>
    <row r="48" spans="1:18" ht="15.75" thickBot="1">
      <c r="A48" s="127"/>
      <c r="B48" s="144" t="s">
        <v>31</v>
      </c>
      <c r="C48" s="134" t="s">
        <v>59</v>
      </c>
      <c r="D48" s="217">
        <v>226505000</v>
      </c>
      <c r="E48" s="217">
        <f>+'Lampiran 1'!E52</f>
        <v>0</v>
      </c>
      <c r="F48" s="217">
        <f>+'Lampiran 1'!E93</f>
        <v>0</v>
      </c>
      <c r="G48" s="217">
        <f>D48+E48-F48</f>
        <v>226505000</v>
      </c>
      <c r="H48" s="135" t="str">
        <f t="shared" si="0"/>
        <v>&lt;</v>
      </c>
      <c r="J48" s="530"/>
      <c r="K48" s="125"/>
    </row>
    <row r="49" spans="1:12" ht="15.75" thickBot="1">
      <c r="A49" s="127"/>
      <c r="B49" s="145"/>
      <c r="C49" s="137" t="s">
        <v>191</v>
      </c>
      <c r="D49" s="218">
        <f>D35+D36+D39+D42+D45+D48</f>
        <v>87707103137.670013</v>
      </c>
      <c r="E49" s="218">
        <f>E35+E36+E39+E42+E45+E48</f>
        <v>263106000</v>
      </c>
      <c r="F49" s="218">
        <f>F35+F36+F39+F42+F45+F48</f>
        <v>0</v>
      </c>
      <c r="G49" s="218">
        <f>G35+G36+G39+G42+G45+G48</f>
        <v>87970209137.670013</v>
      </c>
      <c r="H49" s="135" t="str">
        <f t="shared" si="0"/>
        <v>&lt;</v>
      </c>
      <c r="J49" s="530"/>
      <c r="K49" s="125"/>
    </row>
    <row r="50" spans="1:12" ht="15.75" thickBot="1">
      <c r="A50" s="127"/>
      <c r="B50" s="145"/>
      <c r="C50" s="137" t="s">
        <v>192</v>
      </c>
      <c r="D50" s="218">
        <f>D37+D40+D43+D46</f>
        <v>33596149642</v>
      </c>
      <c r="E50" s="218">
        <f>E37+E40+E43+E46</f>
        <v>1781918864</v>
      </c>
      <c r="F50" s="218">
        <f>F37+F40+F43+F46</f>
        <v>0</v>
      </c>
      <c r="G50" s="218">
        <f>G37+G40+G43+G46</f>
        <v>35378068506</v>
      </c>
      <c r="H50" s="135" t="str">
        <f t="shared" si="0"/>
        <v>&lt;</v>
      </c>
      <c r="J50" s="125"/>
      <c r="K50" s="125"/>
    </row>
    <row r="51" spans="1:12" ht="15.75" thickBot="1">
      <c r="A51" s="127"/>
      <c r="B51" s="145"/>
      <c r="C51" s="137" t="s">
        <v>193</v>
      </c>
      <c r="D51" s="218">
        <f>D49-D50</f>
        <v>54110953495.670013</v>
      </c>
      <c r="E51" s="218"/>
      <c r="F51" s="218"/>
      <c r="G51" s="218">
        <f>G49-G50</f>
        <v>52592140631.670013</v>
      </c>
      <c r="H51" s="135" t="str">
        <f t="shared" si="0"/>
        <v>False</v>
      </c>
      <c r="J51" s="125"/>
      <c r="K51" s="125"/>
    </row>
    <row r="52" spans="1:12">
      <c r="A52" s="127"/>
      <c r="B52" s="146" t="s">
        <v>60</v>
      </c>
      <c r="C52" s="140" t="s">
        <v>61</v>
      </c>
      <c r="D52" s="219">
        <v>0</v>
      </c>
      <c r="E52" s="219"/>
      <c r="F52" s="219"/>
      <c r="G52" s="219">
        <f>D52+E52-F52</f>
        <v>0</v>
      </c>
      <c r="H52" s="135" t="str">
        <f t="shared" si="0"/>
        <v>&lt;</v>
      </c>
      <c r="J52" s="125"/>
      <c r="K52" s="125"/>
    </row>
    <row r="53" spans="1:12">
      <c r="A53" s="127"/>
      <c r="B53" s="141" t="s">
        <v>26</v>
      </c>
      <c r="C53" s="132" t="s">
        <v>62</v>
      </c>
      <c r="D53" s="142">
        <v>0</v>
      </c>
      <c r="E53" s="142">
        <f>+'Lampiran 1'!E53</f>
        <v>0</v>
      </c>
      <c r="F53" s="142">
        <f>+'Lampiran 1'!E94</f>
        <v>0</v>
      </c>
      <c r="G53" s="142">
        <f>D53+E53-F53</f>
        <v>0</v>
      </c>
      <c r="H53" s="135" t="str">
        <f t="shared" si="0"/>
        <v>&lt;</v>
      </c>
      <c r="J53" s="125"/>
      <c r="K53" s="125"/>
    </row>
    <row r="54" spans="1:12">
      <c r="A54" s="127"/>
      <c r="B54" s="141"/>
      <c r="C54" s="132" t="s">
        <v>84</v>
      </c>
      <c r="D54" s="142">
        <v>0</v>
      </c>
      <c r="E54" s="142">
        <f>+'Lampiran 1'!E54</f>
        <v>0</v>
      </c>
      <c r="F54" s="142">
        <f>+'Lampiran 1'!E95</f>
        <v>0</v>
      </c>
      <c r="G54" s="142">
        <f>D54+E54-F54</f>
        <v>0</v>
      </c>
      <c r="H54" s="135" t="str">
        <f t="shared" si="0"/>
        <v>&lt;</v>
      </c>
      <c r="J54" s="125"/>
      <c r="K54" s="125"/>
    </row>
    <row r="55" spans="1:12">
      <c r="A55" s="127"/>
      <c r="B55" s="141"/>
      <c r="C55" s="132" t="s">
        <v>36</v>
      </c>
      <c r="D55" s="142">
        <f>D53-D54</f>
        <v>0</v>
      </c>
      <c r="E55" s="142"/>
      <c r="F55" s="142"/>
      <c r="G55" s="142">
        <f>G53-G54</f>
        <v>0</v>
      </c>
      <c r="H55" s="135" t="str">
        <f t="shared" si="0"/>
        <v>&lt;</v>
      </c>
      <c r="J55" s="125"/>
      <c r="K55" s="125"/>
    </row>
    <row r="56" spans="1:12">
      <c r="A56" s="127"/>
      <c r="B56" s="141" t="s">
        <v>27</v>
      </c>
      <c r="C56" s="132" t="s">
        <v>63</v>
      </c>
      <c r="D56" s="915">
        <v>1327299776</v>
      </c>
      <c r="E56" s="915">
        <f>+'Lampiran 1'!E55+'Lampiran 1'!E57</f>
        <v>0</v>
      </c>
      <c r="F56" s="915">
        <f>+'Lampiran 1'!E96+'Lampiran 1'!E98</f>
        <v>1276759776</v>
      </c>
      <c r="G56" s="915">
        <f>D56+E56-F56</f>
        <v>50540000</v>
      </c>
      <c r="H56" s="135" t="str">
        <f t="shared" si="0"/>
        <v>&lt;</v>
      </c>
      <c r="J56" s="512"/>
      <c r="K56" s="512"/>
      <c r="L56" s="450"/>
    </row>
    <row r="57" spans="1:12">
      <c r="A57" s="127"/>
      <c r="B57" s="141"/>
      <c r="C57" s="132" t="s">
        <v>35</v>
      </c>
      <c r="D57" s="142">
        <v>1310863004</v>
      </c>
      <c r="E57" s="142">
        <f>+'Lampiran 1'!E56+'Lampiran 1'!E58</f>
        <v>0</v>
      </c>
      <c r="F57" s="142">
        <f>+'Lampiran 1'!E97+'Lampiran 1'!E99</f>
        <v>1276223004</v>
      </c>
      <c r="G57" s="142">
        <f>D57+E57-F57</f>
        <v>34640000</v>
      </c>
      <c r="H57" s="135" t="str">
        <f t="shared" si="0"/>
        <v>&lt;</v>
      </c>
      <c r="J57" s="125"/>
      <c r="K57" s="125"/>
    </row>
    <row r="58" spans="1:12">
      <c r="A58" s="127"/>
      <c r="B58" s="141"/>
      <c r="C58" s="132" t="s">
        <v>36</v>
      </c>
      <c r="D58" s="142">
        <f>D56-D57</f>
        <v>16436772</v>
      </c>
      <c r="E58" s="142"/>
      <c r="F58" s="142"/>
      <c r="G58" s="142">
        <f>G56-G57</f>
        <v>15900000</v>
      </c>
      <c r="H58" s="135" t="str">
        <f t="shared" si="0"/>
        <v>False</v>
      </c>
      <c r="J58" s="523"/>
      <c r="K58" s="523"/>
    </row>
    <row r="59" spans="1:12">
      <c r="A59" s="127"/>
      <c r="B59" s="141" t="s">
        <v>28</v>
      </c>
      <c r="C59" s="132" t="s">
        <v>64</v>
      </c>
      <c r="D59" s="142">
        <v>0</v>
      </c>
      <c r="E59" s="142"/>
      <c r="F59" s="142"/>
      <c r="G59" s="142">
        <f>D59+E59-F59</f>
        <v>0</v>
      </c>
      <c r="H59" s="135" t="str">
        <f t="shared" si="0"/>
        <v>&lt;</v>
      </c>
      <c r="J59" s="125"/>
      <c r="K59" s="125"/>
    </row>
    <row r="60" spans="1:12" ht="15.75" thickBot="1">
      <c r="A60" s="127"/>
      <c r="B60" s="144" t="s">
        <v>29</v>
      </c>
      <c r="C60" s="134" t="s">
        <v>65</v>
      </c>
      <c r="D60" s="217">
        <v>0</v>
      </c>
      <c r="E60" s="217"/>
      <c r="F60" s="217"/>
      <c r="G60" s="217">
        <f>D60+E60-F60</f>
        <v>0</v>
      </c>
      <c r="H60" s="135" t="str">
        <f t="shared" si="0"/>
        <v>&lt;</v>
      </c>
      <c r="J60" s="125"/>
      <c r="K60" s="125"/>
    </row>
    <row r="61" spans="1:12" ht="29.25" thickBot="1">
      <c r="A61" s="127"/>
      <c r="B61" s="136"/>
      <c r="C61" s="147" t="s">
        <v>194</v>
      </c>
      <c r="D61" s="218">
        <f>D53+D56+D59+D60</f>
        <v>1327299776</v>
      </c>
      <c r="E61" s="218">
        <f>E53+E56+E59+E60</f>
        <v>0</v>
      </c>
      <c r="F61" s="218">
        <f>F53+F56+F59+F60</f>
        <v>1276759776</v>
      </c>
      <c r="G61" s="218">
        <f>G53+G56+G59+G60</f>
        <v>50540000</v>
      </c>
      <c r="H61" s="135" t="str">
        <f t="shared" si="0"/>
        <v>&lt;</v>
      </c>
      <c r="J61" s="125"/>
      <c r="K61" s="125"/>
      <c r="L61" s="426"/>
    </row>
    <row r="62" spans="1:12" ht="15.75" thickBot="1">
      <c r="A62" s="127"/>
      <c r="B62" s="136"/>
      <c r="C62" s="137" t="s">
        <v>195</v>
      </c>
      <c r="D62" s="138">
        <f>D54+D57</f>
        <v>1310863004</v>
      </c>
      <c r="E62" s="218">
        <f>E54+E57</f>
        <v>0</v>
      </c>
      <c r="F62" s="218">
        <f>F54+F57</f>
        <v>1276223004</v>
      </c>
      <c r="G62" s="218">
        <f>G54+G57</f>
        <v>34640000</v>
      </c>
      <c r="H62" s="135" t="str">
        <f t="shared" si="0"/>
        <v>&lt;</v>
      </c>
      <c r="J62" s="125"/>
      <c r="K62" s="125"/>
    </row>
    <row r="63" spans="1:12" ht="15.75" thickBot="1">
      <c r="A63" s="127"/>
      <c r="B63" s="136"/>
      <c r="C63" s="137" t="s">
        <v>196</v>
      </c>
      <c r="D63" s="138">
        <f>D61-D62</f>
        <v>16436772</v>
      </c>
      <c r="E63" s="218">
        <f>E55+E58</f>
        <v>0</v>
      </c>
      <c r="F63" s="218">
        <f>F55+F58</f>
        <v>0</v>
      </c>
      <c r="G63" s="218">
        <f>G61-G62</f>
        <v>15900000</v>
      </c>
      <c r="H63" s="135" t="str">
        <f t="shared" si="0"/>
        <v>False</v>
      </c>
      <c r="J63" s="125"/>
      <c r="K63" s="125"/>
    </row>
    <row r="64" spans="1:12" ht="15.75" thickBot="1">
      <c r="A64" s="127"/>
      <c r="B64" s="136"/>
      <c r="C64" s="137" t="s">
        <v>197</v>
      </c>
      <c r="D64" s="138">
        <f>D33+D49+D61</f>
        <v>89037380213.670013</v>
      </c>
      <c r="E64" s="138">
        <f>E49+E61+E33</f>
        <v>1831430700</v>
      </c>
      <c r="F64" s="138">
        <f>F49+F61+F33</f>
        <v>2844165276</v>
      </c>
      <c r="G64" s="138">
        <f>G49+G61+G33</f>
        <v>88024645637.670013</v>
      </c>
      <c r="H64" s="135" t="str">
        <f t="shared" si="0"/>
        <v>&lt;</v>
      </c>
      <c r="J64" s="125"/>
      <c r="K64" s="125"/>
    </row>
    <row r="65" spans="1:11" ht="15.75" thickBot="1">
      <c r="A65" s="127"/>
      <c r="B65" s="136"/>
      <c r="C65" s="137" t="s">
        <v>198</v>
      </c>
      <c r="D65" s="73">
        <f>D50+D62</f>
        <v>34907012646</v>
      </c>
      <c r="E65" s="73">
        <f>E50+E62</f>
        <v>1781918864</v>
      </c>
      <c r="F65" s="73">
        <f>F50+F62</f>
        <v>1276223004</v>
      </c>
      <c r="G65" s="73">
        <f>G50+G62</f>
        <v>35412708506</v>
      </c>
      <c r="H65" s="135" t="str">
        <f t="shared" si="0"/>
        <v>&lt;</v>
      </c>
      <c r="J65" s="125"/>
      <c r="K65" s="125"/>
    </row>
    <row r="66" spans="1:11" ht="15.75" thickBot="1">
      <c r="A66" s="127"/>
      <c r="B66" s="148"/>
      <c r="C66" s="137" t="s">
        <v>199</v>
      </c>
      <c r="D66" s="149">
        <f>D64-D65</f>
        <v>54130367567.670013</v>
      </c>
      <c r="E66" s="149"/>
      <c r="F66" s="149"/>
      <c r="G66" s="149">
        <f>G64-G65</f>
        <v>52611937131.670013</v>
      </c>
      <c r="H66" s="135" t="str">
        <f t="shared" si="0"/>
        <v>False</v>
      </c>
      <c r="J66" s="125"/>
      <c r="K66" s="125"/>
    </row>
    <row r="67" spans="1:11" ht="15.75" hidden="1">
      <c r="A67" s="150"/>
      <c r="B67" s="151"/>
      <c r="C67" s="151"/>
      <c r="D67" s="152" t="str">
        <f>IF(D66=D33+D51+D63,"^","False")</f>
        <v>^</v>
      </c>
      <c r="E67" s="152" t="str">
        <f>IF(E66=E33+E51+E63,"^","False")</f>
        <v>False</v>
      </c>
      <c r="F67" s="152" t="str">
        <f>IF(F66=F33+F51+F63,"^","False")</f>
        <v>False</v>
      </c>
      <c r="G67" s="152" t="str">
        <f>IF(G66=G33+G51+G63,"^","False")</f>
        <v>^</v>
      </c>
      <c r="H67" s="151"/>
      <c r="J67" s="125"/>
      <c r="K67" s="125"/>
    </row>
    <row r="68" spans="1:11" ht="15.75">
      <c r="A68" s="150"/>
      <c r="B68" s="151"/>
      <c r="C68" s="151"/>
      <c r="D68" s="152"/>
      <c r="E68" s="152"/>
      <c r="F68" s="152"/>
      <c r="G68" s="152"/>
      <c r="H68" s="151"/>
      <c r="J68" s="125"/>
      <c r="K68" s="125"/>
    </row>
    <row r="69" spans="1:11" ht="15.75">
      <c r="A69" s="150"/>
      <c r="B69" s="151"/>
      <c r="C69" s="151"/>
      <c r="D69" s="152"/>
      <c r="E69" s="152"/>
      <c r="F69" s="152"/>
      <c r="G69" s="152"/>
      <c r="H69" s="151"/>
      <c r="J69" s="125"/>
      <c r="K69" s="125"/>
    </row>
    <row r="70" spans="1:11" ht="15.75">
      <c r="A70" s="153" t="s">
        <v>23</v>
      </c>
      <c r="B70" s="975" t="s">
        <v>66</v>
      </c>
      <c r="C70" s="975"/>
      <c r="D70" s="975"/>
      <c r="E70" s="975"/>
      <c r="F70" s="975"/>
      <c r="G70" s="975"/>
      <c r="H70" s="975"/>
    </row>
    <row r="71" spans="1:11" ht="15.75">
      <c r="A71" s="150"/>
      <c r="B71" s="975"/>
      <c r="C71" s="975"/>
      <c r="D71" s="975"/>
      <c r="E71" s="975"/>
      <c r="F71" s="975"/>
      <c r="G71" s="975"/>
      <c r="H71" s="975"/>
    </row>
    <row r="72" spans="1:11" ht="15.75">
      <c r="A72" s="154"/>
      <c r="B72" s="154"/>
      <c r="C72" s="154"/>
      <c r="D72" s="154"/>
      <c r="E72" s="154"/>
      <c r="F72" s="154"/>
      <c r="G72" s="154"/>
      <c r="H72" s="154"/>
    </row>
    <row r="73" spans="1:11" ht="15.75">
      <c r="A73" s="150"/>
      <c r="B73" s="975" t="str">
        <f>'Data umum'!C10</f>
        <v>Demikian Berita Acara ini dibuat untuk bahan penyusunan Laporan BMD dan Laporan Keuangan SKPD Semester II Tahun 2021   dan apabila dikemudian hari terdapat kekeliruan akan dilakukan perbaikan sebagaimana mestinya.</v>
      </c>
      <c r="C73" s="975"/>
      <c r="D73" s="975"/>
      <c r="E73" s="975"/>
      <c r="F73" s="975"/>
      <c r="G73" s="975"/>
      <c r="H73" s="975"/>
    </row>
    <row r="74" spans="1:11" ht="15.75">
      <c r="A74" s="150"/>
      <c r="B74" s="975"/>
      <c r="C74" s="975"/>
      <c r="D74" s="975"/>
      <c r="E74" s="975"/>
      <c r="F74" s="975"/>
      <c r="G74" s="975"/>
      <c r="H74" s="975"/>
    </row>
    <row r="75" spans="1:11">
      <c r="A75" s="143"/>
      <c r="B75" s="155" t="s">
        <v>371</v>
      </c>
      <c r="C75" s="155"/>
      <c r="D75" s="155"/>
      <c r="E75" s="155"/>
      <c r="F75" s="155"/>
      <c r="G75" s="155"/>
      <c r="H75" s="155"/>
    </row>
    <row r="76" spans="1:11" ht="31.5" customHeight="1">
      <c r="A76" s="983" t="str">
        <f>'Data umum'!A15</f>
        <v>Pengurus Barang</v>
      </c>
      <c r="B76" s="983"/>
      <c r="C76" s="983"/>
      <c r="D76" s="156"/>
      <c r="E76" s="156"/>
      <c r="F76" s="983" t="str">
        <f>'Data umum'!C25</f>
        <v>Kasubbid Penatausahaan dan Pembinaan BMD</v>
      </c>
      <c r="G76" s="983"/>
      <c r="H76" s="983"/>
    </row>
    <row r="77" spans="1:11">
      <c r="A77" s="984" t="str">
        <f>'Data umum'!C13</f>
        <v>Sekretariat DPRD Provinsi NTB</v>
      </c>
      <c r="B77" s="984"/>
      <c r="C77" s="984"/>
      <c r="D77" s="155"/>
      <c r="E77" s="155"/>
      <c r="F77" s="155"/>
      <c r="G77" s="157"/>
      <c r="H77" s="155"/>
    </row>
    <row r="78" spans="1:11">
      <c r="B78" s="110"/>
      <c r="C78" s="110"/>
      <c r="D78" s="11"/>
      <c r="E78" s="11"/>
      <c r="F78" s="11"/>
      <c r="G78" s="462"/>
      <c r="H78" s="11"/>
    </row>
    <row r="79" spans="1:11">
      <c r="B79" s="76"/>
      <c r="C79" s="76"/>
      <c r="D79" s="11"/>
      <c r="E79" s="11"/>
      <c r="F79" s="11"/>
      <c r="G79" s="449"/>
      <c r="H79" s="11"/>
    </row>
    <row r="80" spans="1:11" ht="18" customHeight="1">
      <c r="A80" s="981" t="str">
        <f>'Data umum'!C15</f>
        <v>Putradi, SH</v>
      </c>
      <c r="B80" s="981"/>
      <c r="C80" s="981"/>
      <c r="D80" s="17"/>
      <c r="E80" s="17"/>
      <c r="F80" s="986" t="str">
        <f>'Data umum'!C23</f>
        <v>Nila Trisna Syanti, SE</v>
      </c>
      <c r="G80" s="986"/>
      <c r="H80" s="986"/>
    </row>
    <row r="81" spans="1:14" ht="14.1" customHeight="1">
      <c r="A81" s="985" t="str">
        <f>'Data umum'!A16&amp;"."&amp;" "&amp;'Data umum'!C16</f>
        <v>NIP. 19820416 201001 1 005</v>
      </c>
      <c r="B81" s="985"/>
      <c r="C81" s="985"/>
      <c r="D81" s="17"/>
      <c r="E81" s="17"/>
      <c r="F81" s="987" t="str">
        <f>'Data umum'!A24&amp;"."&amp;" "&amp;'Data umum'!C24</f>
        <v>NIP. 19870626 201402 2 004</v>
      </c>
      <c r="G81" s="988"/>
      <c r="H81" s="988"/>
    </row>
    <row r="82" spans="1:14">
      <c r="B82" s="76"/>
      <c r="C82" s="76"/>
      <c r="D82" s="17"/>
      <c r="E82" s="17"/>
      <c r="F82" s="17"/>
      <c r="G82" s="448"/>
      <c r="H82" s="102"/>
    </row>
    <row r="83" spans="1:14">
      <c r="B83" s="76"/>
      <c r="C83" s="76"/>
      <c r="D83" s="17"/>
      <c r="E83" s="17"/>
      <c r="F83" s="17"/>
      <c r="G83" s="463"/>
      <c r="H83" s="17"/>
    </row>
    <row r="84" spans="1:14" s="112" customFormat="1" ht="30" customHeight="1">
      <c r="A84" s="982" t="str">
        <f>'Data umum'!A26</f>
        <v>Kepala Bidang Pengelolaan BMD</v>
      </c>
      <c r="B84" s="982"/>
      <c r="C84" s="982"/>
      <c r="D84" s="982" t="str">
        <f>'Data umum'!C14&amp;" "&amp;'Data umum'!C13</f>
        <v>Sekretaris Sekretariat DPRD Provinsi NTB</v>
      </c>
      <c r="E84" s="982"/>
      <c r="F84" s="989" t="str">
        <f>'Data umum'!A28</f>
        <v>Kepala Bidang Akuntansi dan Pelaporan BPKAD Provinsi NTB,</v>
      </c>
      <c r="G84" s="989"/>
      <c r="H84" s="989"/>
      <c r="M84" s="126"/>
      <c r="N84" s="124"/>
    </row>
    <row r="85" spans="1:14">
      <c r="B85" s="76"/>
      <c r="C85" s="76"/>
      <c r="D85" s="76"/>
      <c r="E85" s="76"/>
      <c r="F85" s="17"/>
      <c r="G85" s="464"/>
      <c r="H85" s="102"/>
    </row>
    <row r="86" spans="1:14">
      <c r="B86" s="76"/>
      <c r="C86" s="76"/>
      <c r="D86" s="76"/>
      <c r="E86" s="76"/>
      <c r="F86" s="17"/>
      <c r="G86" s="448"/>
      <c r="H86" s="17"/>
    </row>
    <row r="87" spans="1:14">
      <c r="B87" s="76"/>
      <c r="C87" s="76"/>
      <c r="D87" s="76"/>
      <c r="E87" s="76"/>
      <c r="F87" s="17"/>
      <c r="G87" s="448"/>
      <c r="H87" s="17"/>
    </row>
    <row r="88" spans="1:14">
      <c r="B88" s="76"/>
      <c r="C88" s="76"/>
      <c r="D88" s="76"/>
      <c r="E88" s="76"/>
      <c r="F88" s="17"/>
      <c r="G88" s="448"/>
      <c r="H88" s="17"/>
    </row>
    <row r="89" spans="1:14" ht="15.6" customHeight="1">
      <c r="A89" s="981" t="str">
        <f>'Data umum'!C26</f>
        <v>Drs. Ervan Anwar, MM.</v>
      </c>
      <c r="B89" s="981"/>
      <c r="C89" s="981"/>
      <c r="D89" s="981" t="str">
        <f>'Data umum'!C21</f>
        <v>Mahdi, SH., MH</v>
      </c>
      <c r="E89" s="981"/>
      <c r="F89" s="981" t="str">
        <f>'Data umum'!C28</f>
        <v>Muhammad Baihaki, SE., M.E</v>
      </c>
      <c r="G89" s="981"/>
      <c r="H89" s="981"/>
    </row>
    <row r="90" spans="1:14" ht="14.45" customHeight="1">
      <c r="A90" s="982" t="str">
        <f>'Data umum'!A27&amp;"."&amp;" "&amp;'Data umum'!C27</f>
        <v>NIP. 19691231 198903 1 039</v>
      </c>
      <c r="B90" s="982"/>
      <c r="C90" s="982"/>
      <c r="D90" s="982" t="str">
        <f>'Data umum'!A22&amp;"."&amp;" "&amp;'Data umum'!C22</f>
        <v>NIP. 19650423 199103 1 010</v>
      </c>
      <c r="E90" s="982"/>
      <c r="F90" s="982" t="str">
        <f>'Data umum'!A29&amp;"."&amp;" "&amp;'Data umum'!C29</f>
        <v>NIP. 19800415 200501 1 012</v>
      </c>
      <c r="G90" s="982"/>
      <c r="H90" s="982"/>
    </row>
  </sheetData>
  <mergeCells count="28">
    <mergeCell ref="F90:H90"/>
    <mergeCell ref="D84:E84"/>
    <mergeCell ref="D89:E89"/>
    <mergeCell ref="D90:E90"/>
    <mergeCell ref="F76:H76"/>
    <mergeCell ref="F80:H80"/>
    <mergeCell ref="F81:H81"/>
    <mergeCell ref="F84:H84"/>
    <mergeCell ref="F89:H89"/>
    <mergeCell ref="A89:C89"/>
    <mergeCell ref="A90:C90"/>
    <mergeCell ref="A76:C76"/>
    <mergeCell ref="A77:C77"/>
    <mergeCell ref="A80:C80"/>
    <mergeCell ref="A81:C81"/>
    <mergeCell ref="A84:C84"/>
    <mergeCell ref="B70:H71"/>
    <mergeCell ref="B73:H74"/>
    <mergeCell ref="A9:G9"/>
    <mergeCell ref="B25:H25"/>
    <mergeCell ref="B27:B29"/>
    <mergeCell ref="C27:C29"/>
    <mergeCell ref="D27:F27"/>
    <mergeCell ref="D28:D29"/>
    <mergeCell ref="E28:F28"/>
    <mergeCell ref="G28:G29"/>
    <mergeCell ref="A23:G23"/>
    <mergeCell ref="A12:H12"/>
  </mergeCells>
  <printOptions horizontalCentered="1"/>
  <pageMargins left="0.5" right="0.25" top="0.5" bottom="0.5" header="0" footer="0"/>
  <pageSetup paperSize="5" scale="70" orientation="portrait" horizontalDpi="4294967293" verticalDpi="360" r:id="rId1"/>
  <headerFooter>
    <oddHeader>&amp;C&amp;G</oddHeader>
  </headerFooter>
  <rowBreaks count="1" manualBreakCount="1">
    <brk id="71" max="7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BreakPreview" topLeftCell="A94" zoomScale="87" zoomScaleSheetLayoutView="87" workbookViewId="0">
      <selection activeCell="E9" sqref="E9"/>
    </sheetView>
  </sheetViews>
  <sheetFormatPr defaultRowHeight="24" customHeight="1"/>
  <cols>
    <col min="1" max="1" width="3.85546875" customWidth="1"/>
    <col min="2" max="2" width="41.5703125" customWidth="1"/>
    <col min="3" max="3" width="58.42578125" customWidth="1"/>
    <col min="4" max="4" width="20.7109375" style="2" customWidth="1"/>
    <col min="5" max="5" width="27.140625" style="13" customWidth="1"/>
    <col min="6" max="7" width="6" customWidth="1"/>
    <col min="8" max="8" width="29.28515625" customWidth="1"/>
    <col min="9" max="9" width="15.42578125" bestFit="1" customWidth="1"/>
    <col min="10" max="10" width="15.85546875" customWidth="1"/>
  </cols>
  <sheetData>
    <row r="1" spans="1:8" ht="24" customHeight="1">
      <c r="A1" s="998" t="s">
        <v>94</v>
      </c>
      <c r="B1" s="998"/>
      <c r="C1" s="998"/>
      <c r="D1" s="998"/>
      <c r="E1" s="998"/>
    </row>
    <row r="2" spans="1:8" ht="6" customHeight="1">
      <c r="A2" s="15"/>
      <c r="B2" s="15"/>
      <c r="C2" s="15"/>
      <c r="D2" s="14"/>
      <c r="E2" s="24"/>
    </row>
    <row r="3" spans="1:8" ht="24" customHeight="1">
      <c r="A3" s="1001" t="s">
        <v>67</v>
      </c>
      <c r="B3" s="1001"/>
      <c r="C3" s="1001"/>
      <c r="D3" s="1001"/>
      <c r="E3" s="1001"/>
      <c r="F3" s="5"/>
      <c r="G3" s="5"/>
      <c r="H3" s="5"/>
    </row>
    <row r="4" spans="1:8" ht="24" customHeight="1">
      <c r="A4" s="16" t="s">
        <v>95</v>
      </c>
      <c r="B4" s="16"/>
      <c r="C4" s="7"/>
      <c r="D4" s="10"/>
      <c r="E4" s="25"/>
      <c r="F4" s="6"/>
      <c r="G4" s="6"/>
      <c r="H4" s="6"/>
    </row>
    <row r="5" spans="1:8" ht="24" customHeight="1" thickBot="1">
      <c r="A5" s="7" t="s">
        <v>96</v>
      </c>
      <c r="B5" s="7"/>
      <c r="C5" s="7"/>
      <c r="D5" s="10"/>
      <c r="E5" s="25"/>
      <c r="F5" s="6"/>
      <c r="G5" s="6"/>
      <c r="H5" s="6"/>
    </row>
    <row r="6" spans="1:8" ht="24" customHeight="1" thickBot="1">
      <c r="A6" s="47" t="s">
        <v>0</v>
      </c>
      <c r="B6" s="48" t="s">
        <v>68</v>
      </c>
      <c r="C6" s="48" t="s">
        <v>69</v>
      </c>
      <c r="D6" s="48" t="s">
        <v>70</v>
      </c>
      <c r="E6" s="49" t="s">
        <v>71</v>
      </c>
      <c r="F6" s="4"/>
      <c r="G6" s="4"/>
      <c r="H6" s="8"/>
    </row>
    <row r="7" spans="1:8" ht="24" customHeight="1" thickBot="1">
      <c r="A7" s="50" t="s">
        <v>26</v>
      </c>
      <c r="B7" s="51" t="s">
        <v>54</v>
      </c>
      <c r="C7" s="51" t="s">
        <v>72</v>
      </c>
      <c r="D7" s="105">
        <f>'KK Keuangan-Belanja'!H12</f>
        <v>0</v>
      </c>
      <c r="E7" s="105">
        <f>'KK Keuangan-Belanja'!K12</f>
        <v>0</v>
      </c>
      <c r="F7" s="4"/>
      <c r="G7" s="4"/>
      <c r="H7" s="8"/>
    </row>
    <row r="8" spans="1:8" ht="24" customHeight="1" thickBot="1">
      <c r="A8" s="50" t="s">
        <v>27</v>
      </c>
      <c r="B8" s="51" t="s">
        <v>55</v>
      </c>
      <c r="C8" s="51" t="s">
        <v>72</v>
      </c>
      <c r="D8" s="106">
        <f>'KK Keuangan-Belanja'!H19</f>
        <v>0</v>
      </c>
      <c r="E8" s="881">
        <f>'KK Keuangan-Belanja'!K19</f>
        <v>253606000</v>
      </c>
      <c r="F8" s="4"/>
      <c r="G8" s="4"/>
      <c r="H8" s="69"/>
    </row>
    <row r="9" spans="1:8" ht="24" customHeight="1" thickBot="1">
      <c r="A9" s="50"/>
      <c r="B9" s="51"/>
      <c r="C9" s="51" t="s">
        <v>73</v>
      </c>
      <c r="D9" s="105">
        <f>'KK Keuangan-Belanja'!H40</f>
        <v>0</v>
      </c>
      <c r="E9" s="105">
        <f>'KK Keuangan-Belanja'!K40</f>
        <v>9500000</v>
      </c>
      <c r="F9" s="4"/>
      <c r="G9" s="4"/>
      <c r="H9" s="69"/>
    </row>
    <row r="10" spans="1:8" ht="24" customHeight="1" thickBot="1">
      <c r="A10" s="50" t="s">
        <v>28</v>
      </c>
      <c r="B10" s="51" t="s">
        <v>74</v>
      </c>
      <c r="C10" s="51" t="s">
        <v>72</v>
      </c>
      <c r="D10" s="105">
        <f>'KK Keuangan-Belanja'!H47</f>
        <v>0</v>
      </c>
      <c r="E10" s="880">
        <f>'KK Keuangan-Belanja'!K47</f>
        <v>0</v>
      </c>
      <c r="F10" s="4"/>
      <c r="G10" s="4"/>
      <c r="H10" s="12"/>
    </row>
    <row r="11" spans="1:8" ht="24" customHeight="1" thickBot="1">
      <c r="A11" s="50"/>
      <c r="B11" s="51"/>
      <c r="C11" s="51" t="s">
        <v>75</v>
      </c>
      <c r="D11" s="105">
        <f>'KK Keuangan-Belanja'!H53</f>
        <v>0</v>
      </c>
      <c r="E11" s="105">
        <v>0</v>
      </c>
      <c r="F11" s="4"/>
      <c r="G11" s="4"/>
      <c r="H11" s="8"/>
    </row>
    <row r="12" spans="1:8" ht="24" customHeight="1" thickBot="1">
      <c r="A12" s="50" t="s">
        <v>29</v>
      </c>
      <c r="B12" s="51" t="s">
        <v>76</v>
      </c>
      <c r="C12" s="51" t="s">
        <v>72</v>
      </c>
      <c r="D12" s="105">
        <f>'KK Keuangan-Belanja'!H60</f>
        <v>0</v>
      </c>
      <c r="E12" s="105">
        <f>'KK Keuangan-Belanja'!K60</f>
        <v>0</v>
      </c>
      <c r="F12" s="4"/>
      <c r="G12" s="4"/>
      <c r="H12" s="12"/>
    </row>
    <row r="13" spans="1:8" ht="24" customHeight="1" thickBot="1">
      <c r="A13" s="50"/>
      <c r="B13" s="51"/>
      <c r="C13" s="51" t="s">
        <v>77</v>
      </c>
      <c r="D13" s="105">
        <f>'KK Keuangan-Belanja'!H66</f>
        <v>0</v>
      </c>
      <c r="E13" s="105">
        <f>'KK Keuangan-Belanja'!K66</f>
        <v>0</v>
      </c>
      <c r="F13" s="4"/>
      <c r="G13" s="4"/>
      <c r="H13" s="12"/>
    </row>
    <row r="14" spans="1:8" ht="24" customHeight="1" thickBot="1">
      <c r="A14" s="50" t="s">
        <v>30</v>
      </c>
      <c r="B14" s="51" t="s">
        <v>58</v>
      </c>
      <c r="C14" s="51" t="s">
        <v>115</v>
      </c>
      <c r="D14" s="105">
        <f>'KK Keuangan-Belanja'!H70</f>
        <v>0</v>
      </c>
      <c r="E14" s="105">
        <f>'KK Keuangan-Belanja'!K70</f>
        <v>0</v>
      </c>
      <c r="F14" s="4"/>
      <c r="G14" s="4"/>
      <c r="H14" s="8"/>
    </row>
    <row r="15" spans="1:8" ht="24" customHeight="1" thickBot="1">
      <c r="A15" s="50"/>
      <c r="B15" s="51"/>
      <c r="C15" s="51" t="s">
        <v>77</v>
      </c>
      <c r="D15" s="105">
        <f>'KK Keuangan-Belanja'!H74</f>
        <v>0</v>
      </c>
      <c r="E15" s="105">
        <f>'KK Keuangan-Belanja'!K74</f>
        <v>0</v>
      </c>
      <c r="F15" s="4"/>
      <c r="G15" s="4"/>
      <c r="H15" s="12"/>
    </row>
    <row r="16" spans="1:8" ht="24" customHeight="1" thickBot="1">
      <c r="A16" s="50"/>
      <c r="B16" s="51"/>
      <c r="C16" s="51"/>
      <c r="D16" s="52"/>
      <c r="E16" s="53"/>
      <c r="F16" s="4"/>
      <c r="G16" s="4"/>
      <c r="H16" s="12"/>
    </row>
    <row r="17" spans="1:10" ht="6" customHeight="1">
      <c r="A17" s="61"/>
      <c r="B17" s="62"/>
      <c r="C17" s="62"/>
      <c r="D17" s="63"/>
      <c r="E17" s="63"/>
      <c r="F17" s="4"/>
      <c r="G17" s="4"/>
      <c r="H17" s="12"/>
    </row>
    <row r="18" spans="1:10" ht="6" customHeight="1">
      <c r="A18" s="61"/>
      <c r="B18" s="62"/>
      <c r="C18" s="62"/>
      <c r="D18" s="63"/>
      <c r="E18" s="63"/>
      <c r="F18" s="4"/>
      <c r="G18" s="4"/>
      <c r="H18" s="12"/>
    </row>
    <row r="19" spans="1:10" ht="24" customHeight="1" thickBot="1">
      <c r="A19" s="60" t="s">
        <v>97</v>
      </c>
      <c r="B19" s="60"/>
      <c r="C19" s="7"/>
      <c r="D19" s="10"/>
      <c r="E19" s="26"/>
      <c r="F19" s="6"/>
      <c r="G19" s="6"/>
      <c r="H19" s="31"/>
    </row>
    <row r="20" spans="1:10" ht="24" customHeight="1" thickBot="1">
      <c r="A20" s="47" t="s">
        <v>0</v>
      </c>
      <c r="B20" s="48" t="s">
        <v>68</v>
      </c>
      <c r="C20" s="48" t="s">
        <v>69</v>
      </c>
      <c r="D20" s="48" t="s">
        <v>70</v>
      </c>
      <c r="E20" s="54" t="s">
        <v>71</v>
      </c>
      <c r="F20" s="4"/>
      <c r="G20" s="4"/>
      <c r="H20" s="12"/>
    </row>
    <row r="21" spans="1:10" ht="24" customHeight="1" thickBot="1">
      <c r="A21" s="50" t="s">
        <v>26</v>
      </c>
      <c r="B21" s="51" t="s">
        <v>54</v>
      </c>
      <c r="C21" s="51" t="s">
        <v>78</v>
      </c>
      <c r="D21" s="52"/>
      <c r="E21" s="53">
        <f>'Non-Keuangan Belanja'!J47</f>
        <v>0</v>
      </c>
      <c r="F21" s="4"/>
      <c r="G21" s="4"/>
      <c r="H21" s="8"/>
    </row>
    <row r="22" spans="1:10" ht="24" customHeight="1" thickBot="1">
      <c r="A22" s="50"/>
      <c r="B22" s="51"/>
      <c r="C22" s="51" t="s">
        <v>11</v>
      </c>
      <c r="D22" s="56"/>
      <c r="E22" s="55">
        <f>'Non-Keuangan Belanja'!J14</f>
        <v>0</v>
      </c>
      <c r="F22" s="4"/>
      <c r="G22" s="4"/>
      <c r="H22" s="45"/>
    </row>
    <row r="23" spans="1:10" ht="24" customHeight="1" thickBot="1">
      <c r="A23" s="50" t="s">
        <v>27</v>
      </c>
      <c r="B23" s="51" t="s">
        <v>55</v>
      </c>
      <c r="C23" s="51" t="s">
        <v>113</v>
      </c>
      <c r="D23" s="44"/>
      <c r="E23" s="57">
        <f>'Non-Keuangan Belanja'!J15</f>
        <v>0</v>
      </c>
      <c r="F23" s="4"/>
      <c r="G23" s="4"/>
      <c r="H23" s="45"/>
      <c r="I23" s="46"/>
      <c r="J23" s="23"/>
    </row>
    <row r="24" spans="1:10" ht="24" customHeight="1" thickBot="1">
      <c r="A24" s="50"/>
      <c r="B24" s="51"/>
      <c r="C24" s="51" t="s">
        <v>122</v>
      </c>
      <c r="D24" s="44"/>
      <c r="E24" s="57">
        <f>'Non-Keuangan Belanja'!K15</f>
        <v>0</v>
      </c>
      <c r="F24" s="4"/>
      <c r="G24" s="4"/>
      <c r="H24" s="45"/>
      <c r="I24" s="46"/>
      <c r="J24" s="23"/>
    </row>
    <row r="25" spans="1:10" ht="24" customHeight="1" thickBot="1">
      <c r="A25" s="50"/>
      <c r="B25" s="51"/>
      <c r="C25" s="51" t="s">
        <v>78</v>
      </c>
      <c r="D25" s="44"/>
      <c r="E25" s="57">
        <f>'Non-Keuangan Belanja'!J48</f>
        <v>0</v>
      </c>
      <c r="F25" s="4"/>
      <c r="G25" s="4"/>
      <c r="H25" s="45"/>
      <c r="I25" s="46"/>
      <c r="J25" s="23"/>
    </row>
    <row r="26" spans="1:10" ht="24" customHeight="1" thickBot="1">
      <c r="A26" s="50"/>
      <c r="B26" s="51"/>
      <c r="C26" s="51" t="s">
        <v>139</v>
      </c>
      <c r="D26" s="44"/>
      <c r="E26" s="57">
        <f>'Non-Keuangan Belanja'!K48</f>
        <v>0</v>
      </c>
      <c r="F26" s="4"/>
      <c r="G26" s="4"/>
      <c r="H26" s="45"/>
      <c r="I26" s="46"/>
      <c r="J26" s="23"/>
    </row>
    <row r="27" spans="1:10" ht="24" customHeight="1" thickBot="1">
      <c r="A27" s="50"/>
      <c r="B27" s="51"/>
      <c r="C27" s="51" t="s">
        <v>140</v>
      </c>
      <c r="D27" s="56"/>
      <c r="E27" s="882">
        <f>'Non-Keuangan Belanja'!N307</f>
        <v>1390020373</v>
      </c>
      <c r="F27" s="4"/>
      <c r="G27" s="4"/>
      <c r="H27" s="45"/>
    </row>
    <row r="28" spans="1:10" ht="24" customHeight="1" thickBot="1">
      <c r="A28" s="50"/>
      <c r="B28" s="51"/>
      <c r="C28" s="51" t="s">
        <v>81</v>
      </c>
      <c r="D28" s="56"/>
      <c r="E28" s="53">
        <f>'Non-Keuangan Belanja'!J22</f>
        <v>0</v>
      </c>
      <c r="F28" s="4"/>
      <c r="G28" s="4"/>
      <c r="H28" s="45"/>
    </row>
    <row r="29" spans="1:10" ht="24" customHeight="1" thickBot="1">
      <c r="A29" s="50"/>
      <c r="B29" s="51"/>
      <c r="C29" s="51" t="s">
        <v>79</v>
      </c>
      <c r="D29" s="56"/>
      <c r="E29" s="53">
        <f>'Non-Keuangan Belanja'!J38</f>
        <v>0</v>
      </c>
      <c r="F29" s="4"/>
      <c r="G29" s="4"/>
      <c r="H29" s="45"/>
    </row>
    <row r="30" spans="1:10" ht="24" customHeight="1" thickBot="1">
      <c r="A30" s="50"/>
      <c r="B30" s="51"/>
      <c r="C30" s="51" t="s">
        <v>712</v>
      </c>
      <c r="D30" s="56"/>
      <c r="E30" s="882">
        <f>'Non-Keuangan Belanja'!M307</f>
        <v>1958335</v>
      </c>
      <c r="F30" s="4"/>
      <c r="G30" s="4"/>
      <c r="H30" s="45"/>
    </row>
    <row r="31" spans="1:10" ht="24" customHeight="1" thickBot="1">
      <c r="A31" s="50" t="s">
        <v>28</v>
      </c>
      <c r="B31" s="51" t="s">
        <v>74</v>
      </c>
      <c r="C31" s="51" t="s">
        <v>11</v>
      </c>
      <c r="D31" s="56"/>
      <c r="E31" s="72">
        <f>'Non-Keuangan Belanja'!J16</f>
        <v>0</v>
      </c>
      <c r="F31" s="4"/>
      <c r="G31" s="4"/>
      <c r="H31" s="45"/>
      <c r="J31" s="495"/>
    </row>
    <row r="32" spans="1:10" ht="24" customHeight="1" thickBot="1">
      <c r="A32" s="50"/>
      <c r="B32" s="51"/>
      <c r="C32" s="51" t="s">
        <v>122</v>
      </c>
      <c r="D32" s="44"/>
      <c r="E32" s="57">
        <f>'Non-Keuangan Belanja'!K16</f>
        <v>0</v>
      </c>
      <c r="F32" s="4"/>
      <c r="G32" s="4"/>
      <c r="H32" s="45"/>
      <c r="I32" s="46"/>
      <c r="J32" s="23"/>
    </row>
    <row r="33" spans="1:10" ht="24" customHeight="1" thickBot="1">
      <c r="A33" s="50"/>
      <c r="B33" s="51"/>
      <c r="C33" s="51" t="s">
        <v>78</v>
      </c>
      <c r="D33" s="44"/>
      <c r="E33" s="57">
        <f>'Non-Keuangan Belanja'!J49</f>
        <v>0</v>
      </c>
      <c r="F33" s="4"/>
      <c r="G33" s="4"/>
      <c r="H33" s="45"/>
      <c r="I33" s="46"/>
      <c r="J33" s="23"/>
    </row>
    <row r="34" spans="1:10" ht="24" customHeight="1" thickBot="1">
      <c r="A34" s="50"/>
      <c r="B34" s="51"/>
      <c r="C34" s="51" t="s">
        <v>139</v>
      </c>
      <c r="D34" s="44"/>
      <c r="E34" s="57">
        <f>'Non-Keuangan Belanja'!K49</f>
        <v>0</v>
      </c>
      <c r="F34" s="4"/>
      <c r="G34" s="4"/>
      <c r="H34" s="45"/>
      <c r="I34" s="46"/>
      <c r="J34" s="23"/>
    </row>
    <row r="35" spans="1:10" ht="24" customHeight="1" thickBot="1">
      <c r="A35" s="50"/>
      <c r="B35" s="51"/>
      <c r="C35" s="51" t="s">
        <v>140</v>
      </c>
      <c r="D35" s="56"/>
      <c r="E35" s="882">
        <f>'Non-Keuangan Belanja'!N385</f>
        <v>321271450</v>
      </c>
      <c r="F35" s="4"/>
      <c r="G35" s="4"/>
      <c r="H35" s="45"/>
    </row>
    <row r="36" spans="1:10" ht="24" customHeight="1" thickBot="1">
      <c r="A36" s="50"/>
      <c r="B36" s="51"/>
      <c r="C36" s="51" t="s">
        <v>81</v>
      </c>
      <c r="D36" s="56"/>
      <c r="E36" s="53">
        <f>'Non-Keuangan Belanja'!J23</f>
        <v>0</v>
      </c>
      <c r="F36" s="4"/>
      <c r="G36" s="4"/>
      <c r="H36" s="45"/>
    </row>
    <row r="37" spans="1:10" ht="24" customHeight="1" thickBot="1">
      <c r="A37" s="50"/>
      <c r="B37" s="51"/>
      <c r="C37" s="51" t="s">
        <v>79</v>
      </c>
      <c r="D37" s="56"/>
      <c r="E37" s="53">
        <f>'Non-Keuangan Belanja'!J40</f>
        <v>0</v>
      </c>
      <c r="F37" s="4"/>
      <c r="G37" s="4"/>
      <c r="H37" s="45"/>
    </row>
    <row r="38" spans="1:10" ht="24" customHeight="1" thickBot="1">
      <c r="A38" s="50" t="s">
        <v>29</v>
      </c>
      <c r="B38" s="51" t="s">
        <v>80</v>
      </c>
      <c r="C38" s="51" t="s">
        <v>11</v>
      </c>
      <c r="D38" s="56"/>
      <c r="E38" s="53">
        <f>'Non-Keuangan Belanja'!J17</f>
        <v>0</v>
      </c>
      <c r="F38" s="4"/>
      <c r="G38" s="4"/>
      <c r="H38" s="8"/>
    </row>
    <row r="39" spans="1:10" ht="24" customHeight="1" thickBot="1">
      <c r="A39" s="50"/>
      <c r="B39" s="51"/>
      <c r="C39" s="51" t="s">
        <v>122</v>
      </c>
      <c r="D39" s="44"/>
      <c r="E39" s="57">
        <f>'Non-Keuangan Belanja'!K17</f>
        <v>0</v>
      </c>
      <c r="F39" s="4"/>
      <c r="G39" s="4"/>
      <c r="H39" s="45"/>
      <c r="I39" s="46"/>
      <c r="J39" s="23"/>
    </row>
    <row r="40" spans="1:10" ht="24" customHeight="1" thickBot="1">
      <c r="A40" s="50"/>
      <c r="B40" s="51"/>
      <c r="C40" s="51" t="s">
        <v>78</v>
      </c>
      <c r="D40" s="44"/>
      <c r="E40" s="57">
        <f>'Non-Keuangan Belanja'!J50</f>
        <v>0</v>
      </c>
      <c r="F40" s="4"/>
      <c r="G40" s="4"/>
      <c r="H40" s="45"/>
      <c r="I40" s="46"/>
      <c r="J40" s="23"/>
    </row>
    <row r="41" spans="1:10" ht="24" customHeight="1" thickBot="1">
      <c r="A41" s="50"/>
      <c r="B41" s="51"/>
      <c r="C41" s="51" t="s">
        <v>139</v>
      </c>
      <c r="D41" s="44"/>
      <c r="E41" s="57">
        <f>'Non-Keuangan Belanja'!K50</f>
        <v>0</v>
      </c>
      <c r="F41" s="4"/>
      <c r="G41" s="4"/>
      <c r="H41" s="45"/>
      <c r="I41" s="46"/>
      <c r="J41" s="23"/>
    </row>
    <row r="42" spans="1:10" ht="24" customHeight="1" thickBot="1">
      <c r="A42" s="50"/>
      <c r="B42" s="51"/>
      <c r="C42" s="51" t="s">
        <v>140</v>
      </c>
      <c r="D42" s="56"/>
      <c r="E42" s="882">
        <f>'Non-Keuangan Belanja'!N403</f>
        <v>68668706</v>
      </c>
      <c r="F42" s="4"/>
      <c r="G42" s="4"/>
      <c r="H42" s="45"/>
    </row>
    <row r="43" spans="1:10" ht="24" customHeight="1" thickBot="1">
      <c r="A43" s="50"/>
      <c r="B43" s="51"/>
      <c r="C43" s="51" t="s">
        <v>81</v>
      </c>
      <c r="D43" s="56"/>
      <c r="E43" s="53">
        <f>'Non-Keuangan Belanja'!J27</f>
        <v>0</v>
      </c>
      <c r="F43" s="4"/>
      <c r="G43" s="4"/>
      <c r="H43" s="45"/>
    </row>
    <row r="44" spans="1:10" ht="24" customHeight="1" thickBot="1">
      <c r="A44" s="50"/>
      <c r="B44" s="51"/>
      <c r="C44" s="51" t="s">
        <v>79</v>
      </c>
      <c r="D44" s="56"/>
      <c r="E44" s="53">
        <f>'Non-Keuangan Belanja'!J41</f>
        <v>0</v>
      </c>
      <c r="F44" s="4"/>
      <c r="G44" s="4"/>
      <c r="H44" s="45"/>
    </row>
    <row r="45" spans="1:10" ht="24" customHeight="1" thickBot="1">
      <c r="A45" s="50" t="s">
        <v>30</v>
      </c>
      <c r="B45" s="51" t="s">
        <v>58</v>
      </c>
      <c r="C45" s="51" t="s">
        <v>11</v>
      </c>
      <c r="D45" s="56"/>
      <c r="E45" s="53">
        <f>'Non-Keuangan Belanja'!J31</f>
        <v>0</v>
      </c>
      <c r="F45" s="4"/>
      <c r="G45" s="4"/>
      <c r="H45" s="8"/>
    </row>
    <row r="46" spans="1:10" ht="24" customHeight="1" thickBot="1">
      <c r="A46" s="50"/>
      <c r="B46" s="51"/>
      <c r="C46" s="51" t="s">
        <v>122</v>
      </c>
      <c r="D46" s="56"/>
      <c r="E46" s="53">
        <f>'Non-Keuangan Belanja'!K18</f>
        <v>0</v>
      </c>
      <c r="F46" s="4"/>
      <c r="G46" s="4"/>
      <c r="H46" s="8"/>
    </row>
    <row r="47" spans="1:10" ht="24" customHeight="1" thickBot="1">
      <c r="A47" s="50"/>
      <c r="B47" s="51"/>
      <c r="C47" s="51" t="s">
        <v>78</v>
      </c>
      <c r="D47" s="44"/>
      <c r="E47" s="57">
        <f>'Non-Keuangan Belanja'!J51</f>
        <v>0</v>
      </c>
      <c r="F47" s="4"/>
      <c r="G47" s="4"/>
      <c r="H47" s="45"/>
      <c r="I47" s="46"/>
      <c r="J47" s="23"/>
    </row>
    <row r="48" spans="1:10" ht="24" customHeight="1" thickBot="1">
      <c r="A48" s="50"/>
      <c r="B48" s="51"/>
      <c r="C48" s="51" t="s">
        <v>139</v>
      </c>
      <c r="D48" s="44"/>
      <c r="E48" s="57">
        <f>'Non-Keuangan Belanja'!K51</f>
        <v>0</v>
      </c>
      <c r="F48" s="4"/>
      <c r="G48" s="4"/>
      <c r="H48" s="45"/>
      <c r="I48" s="46"/>
      <c r="J48" s="23"/>
    </row>
    <row r="49" spans="1:8" ht="24" customHeight="1" thickBot="1">
      <c r="A49" s="50"/>
      <c r="B49" s="51"/>
      <c r="C49" s="51" t="s">
        <v>140</v>
      </c>
      <c r="D49" s="56"/>
      <c r="E49" s="53">
        <f>'Non-Keuangan Belanja'!L51+'Non-Keuangan Belanja'!N51</f>
        <v>0</v>
      </c>
      <c r="F49" s="4"/>
      <c r="G49" s="4"/>
      <c r="H49" s="45"/>
    </row>
    <row r="50" spans="1:8" ht="24" customHeight="1" thickBot="1">
      <c r="A50" s="50"/>
      <c r="B50" s="51"/>
      <c r="C50" s="51" t="s">
        <v>81</v>
      </c>
      <c r="D50" s="56"/>
      <c r="E50" s="53">
        <f>'Non-Keuangan Belanja'!J31</f>
        <v>0</v>
      </c>
      <c r="F50" s="4"/>
      <c r="G50" s="4"/>
      <c r="H50" s="45"/>
    </row>
    <row r="51" spans="1:8" ht="24" customHeight="1" thickBot="1">
      <c r="A51" s="50"/>
      <c r="B51" s="51"/>
      <c r="C51" s="51" t="s">
        <v>79</v>
      </c>
      <c r="D51" s="56"/>
      <c r="E51" s="53">
        <f>'Non-Keuangan Belanja'!J42</f>
        <v>0</v>
      </c>
      <c r="F51" s="4"/>
      <c r="G51" s="4"/>
      <c r="H51" s="45"/>
    </row>
    <row r="52" spans="1:8" ht="24" customHeight="1" thickBot="1">
      <c r="A52" s="50" t="s">
        <v>30</v>
      </c>
      <c r="B52" s="51" t="s">
        <v>59</v>
      </c>
      <c r="C52" s="51" t="s">
        <v>81</v>
      </c>
      <c r="D52" s="56"/>
      <c r="E52" s="58">
        <f>'Non-Keuangan Belanja'!J32</f>
        <v>0</v>
      </c>
      <c r="F52" s="4"/>
      <c r="G52" s="4"/>
      <c r="H52" s="8"/>
    </row>
    <row r="53" spans="1:8" ht="24" customHeight="1" thickBot="1">
      <c r="A53" s="50" t="s">
        <v>31</v>
      </c>
      <c r="B53" s="51" t="s">
        <v>62</v>
      </c>
      <c r="C53" s="51" t="s">
        <v>79</v>
      </c>
      <c r="D53" s="56"/>
      <c r="E53" s="70">
        <f>'Non-Keuangan Belanja'!J132</f>
        <v>0</v>
      </c>
      <c r="F53" s="4"/>
      <c r="G53" s="4"/>
      <c r="H53" s="8"/>
    </row>
    <row r="54" spans="1:8" ht="24" customHeight="1" thickBot="1">
      <c r="A54" s="50"/>
      <c r="B54" s="51"/>
      <c r="C54" s="51" t="s">
        <v>141</v>
      </c>
      <c r="D54" s="56"/>
      <c r="E54" s="71">
        <v>0</v>
      </c>
      <c r="F54" s="4"/>
      <c r="G54" s="4"/>
      <c r="H54" s="8"/>
    </row>
    <row r="55" spans="1:8" ht="24" customHeight="1" thickBot="1">
      <c r="A55" s="50" t="s">
        <v>32</v>
      </c>
      <c r="B55" s="51" t="s">
        <v>63</v>
      </c>
      <c r="C55" s="51" t="s">
        <v>11</v>
      </c>
      <c r="D55" s="59"/>
      <c r="E55" s="107">
        <f>'Non-Keuangan Belanja'!J127</f>
        <v>0</v>
      </c>
      <c r="F55" s="4"/>
      <c r="G55" s="4"/>
      <c r="H55" s="8"/>
    </row>
    <row r="56" spans="1:8" ht="24" customHeight="1" thickBot="1">
      <c r="A56" s="50"/>
      <c r="B56" s="51"/>
      <c r="C56" s="51" t="s">
        <v>122</v>
      </c>
      <c r="D56" s="77"/>
      <c r="E56" s="106">
        <f>'Non-Keuangan Belanja'!K127</f>
        <v>0</v>
      </c>
      <c r="F56" s="4"/>
      <c r="G56" s="4"/>
      <c r="H56" s="8"/>
    </row>
    <row r="57" spans="1:8" ht="24" customHeight="1" thickBot="1">
      <c r="A57" s="50"/>
      <c r="B57" s="51"/>
      <c r="C57" s="51" t="s">
        <v>79</v>
      </c>
      <c r="D57" s="56"/>
      <c r="E57" s="108">
        <f>'Non-Keuangan Belanja'!J128</f>
        <v>0</v>
      </c>
      <c r="F57" s="4"/>
      <c r="G57" s="4"/>
      <c r="H57" s="8"/>
    </row>
    <row r="58" spans="1:8" ht="24" customHeight="1" thickBot="1">
      <c r="A58" s="50"/>
      <c r="B58" s="51"/>
      <c r="C58" s="51" t="s">
        <v>121</v>
      </c>
      <c r="D58" s="56"/>
      <c r="E58" s="108">
        <f>'Non-Keuangan Belanja'!K128</f>
        <v>0</v>
      </c>
      <c r="F58" s="4"/>
      <c r="G58" s="4"/>
      <c r="H58" s="8"/>
    </row>
    <row r="59" spans="1:8" ht="6" customHeight="1">
      <c r="A59" s="7"/>
      <c r="B59" s="7"/>
      <c r="C59" s="7"/>
      <c r="D59" s="10"/>
      <c r="E59" s="26"/>
      <c r="F59" s="6"/>
      <c r="G59" s="6"/>
      <c r="H59" s="6"/>
    </row>
    <row r="60" spans="1:8" ht="24" customHeight="1" thickBot="1">
      <c r="A60" s="16" t="s">
        <v>98</v>
      </c>
      <c r="B60" s="16"/>
      <c r="C60" s="7"/>
      <c r="D60" s="10"/>
      <c r="E60" s="26"/>
      <c r="F60" s="6"/>
      <c r="G60" s="6"/>
      <c r="H60" s="6"/>
    </row>
    <row r="61" spans="1:8" ht="24" customHeight="1" thickBot="1">
      <c r="A61" s="64" t="s">
        <v>0</v>
      </c>
      <c r="B61" s="48" t="s">
        <v>68</v>
      </c>
      <c r="C61" s="65" t="s">
        <v>69</v>
      </c>
      <c r="D61" s="64" t="s">
        <v>70</v>
      </c>
      <c r="E61" s="66" t="s">
        <v>71</v>
      </c>
      <c r="F61" s="1000"/>
      <c r="G61" s="1000"/>
      <c r="H61" s="1"/>
    </row>
    <row r="62" spans="1:8" ht="24" customHeight="1" thickBot="1">
      <c r="A62" s="50" t="s">
        <v>26</v>
      </c>
      <c r="B62" s="51" t="s">
        <v>54</v>
      </c>
      <c r="C62" s="32" t="s">
        <v>21</v>
      </c>
      <c r="D62" s="67"/>
      <c r="E62" s="53">
        <f>'Non-Keuangan Belanja'!J60</f>
        <v>0</v>
      </c>
      <c r="F62" s="6"/>
      <c r="G62" s="6"/>
      <c r="H62" s="1"/>
    </row>
    <row r="63" spans="1:8" ht="24" customHeight="1" thickBot="1">
      <c r="A63" s="50"/>
      <c r="B63" s="51"/>
      <c r="C63" s="32" t="s">
        <v>20</v>
      </c>
      <c r="D63" s="67"/>
      <c r="E63" s="53">
        <f>'Non-Keuangan Belanja'!J82</f>
        <v>0</v>
      </c>
      <c r="F63" s="6"/>
      <c r="G63" s="6"/>
      <c r="H63" s="1"/>
    </row>
    <row r="64" spans="1:8" ht="24" customHeight="1" thickBot="1">
      <c r="A64" s="50" t="s">
        <v>27</v>
      </c>
      <c r="B64" s="51" t="s">
        <v>55</v>
      </c>
      <c r="C64" s="32" t="s">
        <v>21</v>
      </c>
      <c r="D64" s="67"/>
      <c r="E64" s="53">
        <v>0</v>
      </c>
      <c r="F64" s="6"/>
      <c r="G64" s="6"/>
      <c r="H64" s="1"/>
    </row>
    <row r="65" spans="1:8" ht="24" customHeight="1" thickBot="1">
      <c r="A65" s="50"/>
      <c r="B65" s="51"/>
      <c r="C65" s="32" t="s">
        <v>120</v>
      </c>
      <c r="D65" s="67"/>
      <c r="E65" s="53">
        <f>'Non-Keuangan Belanja'!K61</f>
        <v>0</v>
      </c>
      <c r="F65" s="6"/>
      <c r="G65" s="6"/>
      <c r="H65" s="1"/>
    </row>
    <row r="66" spans="1:8" ht="24" customHeight="1" thickBot="1">
      <c r="A66" s="50"/>
      <c r="B66" s="51"/>
      <c r="C66" s="32" t="s">
        <v>82</v>
      </c>
      <c r="D66" s="67"/>
      <c r="E66" s="53">
        <f>'Non-Keuangan Belanja'!J118</f>
        <v>0</v>
      </c>
      <c r="F66" s="6"/>
      <c r="G66" s="6"/>
      <c r="H66" s="1"/>
    </row>
    <row r="67" spans="1:8" ht="24" customHeight="1" thickBot="1">
      <c r="A67" s="50"/>
      <c r="B67" s="51"/>
      <c r="C67" s="32" t="s">
        <v>20</v>
      </c>
      <c r="D67" s="67"/>
      <c r="E67" s="53">
        <f>'Non-Keuangan Belanja'!J83</f>
        <v>0</v>
      </c>
      <c r="F67" s="6"/>
      <c r="G67" s="6"/>
      <c r="H67" s="1"/>
    </row>
    <row r="68" spans="1:8" ht="24" customHeight="1" thickBot="1">
      <c r="A68" s="50"/>
      <c r="B68" s="51"/>
      <c r="C68" s="32" t="s">
        <v>119</v>
      </c>
      <c r="D68" s="67"/>
      <c r="E68" s="53">
        <f>'Non-Keuangan Belanja'!K83</f>
        <v>0</v>
      </c>
      <c r="F68" s="6"/>
      <c r="G68" s="6"/>
      <c r="H68" s="1"/>
    </row>
    <row r="69" spans="1:8" ht="24" customHeight="1" thickBot="1">
      <c r="A69" s="50"/>
      <c r="B69" s="51"/>
      <c r="C69" s="32" t="s">
        <v>79</v>
      </c>
      <c r="D69" s="67"/>
      <c r="E69" s="53">
        <f>'Non-Keuangan Belanja'!J96</f>
        <v>0</v>
      </c>
      <c r="F69" s="6"/>
      <c r="G69" s="6"/>
      <c r="H69" s="1"/>
    </row>
    <row r="70" spans="1:8" ht="24" customHeight="1" thickBot="1">
      <c r="A70" s="50"/>
      <c r="B70" s="51"/>
      <c r="C70" s="32" t="s">
        <v>388</v>
      </c>
      <c r="D70" s="67"/>
      <c r="E70" s="883">
        <v>0</v>
      </c>
      <c r="F70" s="6"/>
      <c r="G70" s="6"/>
      <c r="H70" s="1"/>
    </row>
    <row r="71" spans="1:8" ht="24" customHeight="1" thickBot="1">
      <c r="A71" s="50"/>
      <c r="B71" s="51"/>
      <c r="C71" s="32" t="s">
        <v>81</v>
      </c>
      <c r="D71" s="67"/>
      <c r="E71" s="53">
        <f>'Non-Keuangan Belanja'!J105</f>
        <v>0</v>
      </c>
      <c r="F71" s="6"/>
      <c r="G71" s="6"/>
      <c r="H71" s="1"/>
    </row>
    <row r="72" spans="1:8" ht="24" customHeight="1" thickBot="1">
      <c r="A72" s="50" t="s">
        <v>28</v>
      </c>
      <c r="B72" s="51" t="s">
        <v>74</v>
      </c>
      <c r="C72" s="32" t="s">
        <v>21</v>
      </c>
      <c r="D72" s="67"/>
      <c r="E72" s="53">
        <f>'Non-Keuangan Belanja'!J63</f>
        <v>0</v>
      </c>
      <c r="F72" s="6"/>
      <c r="G72" s="6"/>
      <c r="H72" s="1"/>
    </row>
    <row r="73" spans="1:8" ht="24" customHeight="1" thickBot="1">
      <c r="A73" s="50"/>
      <c r="B73" s="51"/>
      <c r="C73" s="32" t="s">
        <v>120</v>
      </c>
      <c r="D73" s="67"/>
      <c r="E73" s="53">
        <f>'Non-Keuangan Belanja'!K63</f>
        <v>0</v>
      </c>
      <c r="F73" s="6"/>
      <c r="G73" s="6"/>
      <c r="H73" s="1"/>
    </row>
    <row r="74" spans="1:8" ht="24" customHeight="1" thickBot="1">
      <c r="A74" s="50"/>
      <c r="B74" s="51"/>
      <c r="C74" s="32" t="s">
        <v>81</v>
      </c>
      <c r="D74" s="67"/>
      <c r="E74" s="53">
        <f>'Non-Keuangan Belanja'!J106</f>
        <v>0</v>
      </c>
      <c r="F74" s="6"/>
      <c r="G74" s="6"/>
      <c r="H74" s="1"/>
    </row>
    <row r="75" spans="1:8" ht="24" customHeight="1" thickBot="1">
      <c r="A75" s="50"/>
      <c r="B75" s="51"/>
      <c r="C75" s="32" t="s">
        <v>20</v>
      </c>
      <c r="D75" s="67"/>
      <c r="E75" s="53">
        <f>'Non-Keuangan Belanja'!J87</f>
        <v>0</v>
      </c>
      <c r="F75" s="6"/>
      <c r="G75" s="6"/>
      <c r="H75" s="1"/>
    </row>
    <row r="76" spans="1:8" ht="24" customHeight="1" thickBot="1">
      <c r="A76" s="50"/>
      <c r="B76" s="51"/>
      <c r="C76" s="32" t="s">
        <v>119</v>
      </c>
      <c r="D76" s="67"/>
      <c r="E76" s="53">
        <f>'Non-Keuangan Belanja'!K87</f>
        <v>0</v>
      </c>
      <c r="F76" s="6"/>
      <c r="G76" s="6"/>
      <c r="H76" s="1"/>
    </row>
    <row r="77" spans="1:8" ht="24" customHeight="1" thickBot="1">
      <c r="A77" s="50"/>
      <c r="B77" s="51"/>
      <c r="C77" s="32" t="s">
        <v>79</v>
      </c>
      <c r="D77" s="67"/>
      <c r="E77" s="53">
        <f>'Non-Keuangan Belanja'!J99</f>
        <v>0</v>
      </c>
      <c r="F77" s="6"/>
      <c r="G77" s="6"/>
      <c r="H77" s="1"/>
    </row>
    <row r="78" spans="1:8" ht="24" customHeight="1" thickBot="1">
      <c r="A78" s="50"/>
      <c r="B78" s="51"/>
      <c r="C78" s="32" t="s">
        <v>118</v>
      </c>
      <c r="D78" s="67"/>
      <c r="E78" s="53">
        <f>'Non-Keuangan Belanja'!K99</f>
        <v>0</v>
      </c>
      <c r="F78" s="6"/>
      <c r="G78" s="6"/>
      <c r="H78" s="1"/>
    </row>
    <row r="79" spans="1:8" ht="24" customHeight="1" thickBot="1">
      <c r="A79" s="50" t="s">
        <v>29</v>
      </c>
      <c r="B79" s="51" t="s">
        <v>80</v>
      </c>
      <c r="C79" s="32" t="s">
        <v>21</v>
      </c>
      <c r="D79" s="67"/>
      <c r="E79" s="53">
        <f>'Non-Keuangan Belanja'!J64</f>
        <v>0</v>
      </c>
      <c r="F79" s="6"/>
      <c r="G79" s="6"/>
      <c r="H79" s="1"/>
    </row>
    <row r="80" spans="1:8" ht="24" customHeight="1" thickBot="1">
      <c r="A80" s="50"/>
      <c r="B80" s="51"/>
      <c r="C80" s="32" t="s">
        <v>120</v>
      </c>
      <c r="D80" s="67"/>
      <c r="E80" s="53">
        <f>'Non-Keuangan Belanja'!K64</f>
        <v>0</v>
      </c>
      <c r="F80" s="6"/>
      <c r="G80" s="6"/>
      <c r="H80" s="1"/>
    </row>
    <row r="81" spans="1:8" ht="24" customHeight="1" thickBot="1">
      <c r="A81" s="50"/>
      <c r="B81" s="51"/>
      <c r="C81" s="32" t="s">
        <v>81</v>
      </c>
      <c r="D81" s="67"/>
      <c r="E81" s="53">
        <f>'Non-Keuangan Belanja'!J111</f>
        <v>0</v>
      </c>
      <c r="F81" s="6"/>
      <c r="G81" s="6"/>
      <c r="H81" s="1"/>
    </row>
    <row r="82" spans="1:8" ht="24" customHeight="1" thickBot="1">
      <c r="A82" s="50"/>
      <c r="B82" s="51"/>
      <c r="C82" s="32" t="s">
        <v>20</v>
      </c>
      <c r="D82" s="67"/>
      <c r="E82" s="53">
        <f>'Non-Keuangan Belanja'!J91</f>
        <v>0</v>
      </c>
      <c r="F82" s="6"/>
      <c r="G82" s="6"/>
      <c r="H82" s="1"/>
    </row>
    <row r="83" spans="1:8" ht="24" customHeight="1" thickBot="1">
      <c r="A83" s="50"/>
      <c r="B83" s="51"/>
      <c r="C83" s="32" t="s">
        <v>119</v>
      </c>
      <c r="D83" s="67"/>
      <c r="E83" s="53">
        <f>'Non-Keuangan Belanja'!K91</f>
        <v>0</v>
      </c>
      <c r="F83" s="6"/>
      <c r="G83" s="6"/>
      <c r="H83" s="1"/>
    </row>
    <row r="84" spans="1:8" ht="24" customHeight="1" thickBot="1">
      <c r="A84" s="50"/>
      <c r="B84" s="51"/>
      <c r="C84" s="32" t="s">
        <v>79</v>
      </c>
      <c r="D84" s="67"/>
      <c r="E84" s="53">
        <f>'Non-Keuangan Belanja'!J100</f>
        <v>0</v>
      </c>
      <c r="F84" s="6"/>
      <c r="G84" s="6"/>
      <c r="H84" s="1"/>
    </row>
    <row r="85" spans="1:8" ht="24" customHeight="1" thickBot="1">
      <c r="A85" s="50"/>
      <c r="B85" s="51"/>
      <c r="C85" s="32" t="s">
        <v>118</v>
      </c>
      <c r="D85" s="67"/>
      <c r="E85" s="53">
        <f>'Non-Keuangan Belanja'!K100</f>
        <v>0</v>
      </c>
      <c r="F85" s="6"/>
      <c r="G85" s="6"/>
      <c r="H85" s="1"/>
    </row>
    <row r="86" spans="1:8" ht="24" customHeight="1" thickBot="1">
      <c r="A86" s="50" t="s">
        <v>30</v>
      </c>
      <c r="B86" s="51" t="s">
        <v>58</v>
      </c>
      <c r="C86" s="32" t="s">
        <v>21</v>
      </c>
      <c r="D86" s="67"/>
      <c r="E86" s="53">
        <f>'Non-Keuangan Belanja'!J65</f>
        <v>0</v>
      </c>
      <c r="F86" s="6"/>
      <c r="G86" s="6"/>
      <c r="H86" s="1"/>
    </row>
    <row r="87" spans="1:8" ht="24" customHeight="1" thickBot="1">
      <c r="A87" s="50"/>
      <c r="B87" s="51"/>
      <c r="C87" s="32" t="s">
        <v>120</v>
      </c>
      <c r="D87" s="67"/>
      <c r="E87" s="53">
        <f>'Non-Keuangan Belanja'!K65</f>
        <v>0</v>
      </c>
      <c r="F87" s="6"/>
      <c r="G87" s="6"/>
      <c r="H87" s="1"/>
    </row>
    <row r="88" spans="1:8" ht="24" customHeight="1" thickBot="1">
      <c r="A88" s="50"/>
      <c r="B88" s="51"/>
      <c r="C88" s="32" t="s">
        <v>81</v>
      </c>
      <c r="D88" s="67"/>
      <c r="E88" s="53">
        <f>'Non-Keuangan Belanja'!J112</f>
        <v>0</v>
      </c>
      <c r="F88" s="6"/>
      <c r="G88" s="6"/>
      <c r="H88" s="1"/>
    </row>
    <row r="89" spans="1:8" ht="24" customHeight="1" thickBot="1">
      <c r="A89" s="50"/>
      <c r="B89" s="51"/>
      <c r="C89" s="32" t="s">
        <v>20</v>
      </c>
      <c r="D89" s="67"/>
      <c r="E89" s="53">
        <f>'Non-Keuangan Belanja'!J92</f>
        <v>0</v>
      </c>
      <c r="F89" s="6"/>
      <c r="G89" s="6"/>
      <c r="H89" s="1"/>
    </row>
    <row r="90" spans="1:8" ht="24" customHeight="1" thickBot="1">
      <c r="A90" s="50"/>
      <c r="B90" s="51"/>
      <c r="C90" s="32" t="s">
        <v>119</v>
      </c>
      <c r="D90" s="67"/>
      <c r="E90" s="53">
        <f>'Non-Keuangan Belanja'!J92</f>
        <v>0</v>
      </c>
      <c r="F90" s="6"/>
      <c r="G90" s="6"/>
      <c r="H90" s="1"/>
    </row>
    <row r="91" spans="1:8" ht="24" customHeight="1" thickBot="1">
      <c r="A91" s="50"/>
      <c r="B91" s="51"/>
      <c r="C91" s="32" t="s">
        <v>79</v>
      </c>
      <c r="D91" s="67"/>
      <c r="E91" s="53">
        <f>'Non-Keuangan Belanja'!J101</f>
        <v>0</v>
      </c>
      <c r="F91" s="6"/>
      <c r="G91" s="6"/>
      <c r="H91" s="1"/>
    </row>
    <row r="92" spans="1:8" ht="24" customHeight="1" thickBot="1">
      <c r="A92" s="50"/>
      <c r="B92" s="51"/>
      <c r="C92" s="32" t="s">
        <v>118</v>
      </c>
      <c r="D92" s="67"/>
      <c r="E92" s="53">
        <f>'Non-Keuangan Belanja'!K101</f>
        <v>0</v>
      </c>
      <c r="F92" s="6"/>
      <c r="G92" s="6"/>
      <c r="H92" s="1"/>
    </row>
    <row r="93" spans="1:8" ht="24" customHeight="1" thickBot="1">
      <c r="A93" s="50" t="s">
        <v>31</v>
      </c>
      <c r="B93" s="51" t="s">
        <v>59</v>
      </c>
      <c r="C93" s="32" t="s">
        <v>81</v>
      </c>
      <c r="D93" s="67"/>
      <c r="E93" s="53">
        <f>'Non-Keuangan Belanja'!J113</f>
        <v>0</v>
      </c>
      <c r="F93" s="6"/>
      <c r="G93" s="6"/>
      <c r="H93" s="1"/>
    </row>
    <row r="94" spans="1:8" ht="24" customHeight="1" thickBot="1">
      <c r="A94" s="50" t="s">
        <v>32</v>
      </c>
      <c r="B94" s="51" t="s">
        <v>83</v>
      </c>
      <c r="C94" s="32" t="s">
        <v>20</v>
      </c>
      <c r="D94" s="67"/>
      <c r="E94" s="53">
        <f>'Non-Keuangan Belanja'!J304</f>
        <v>0</v>
      </c>
      <c r="F94" s="6"/>
      <c r="G94" s="6"/>
      <c r="H94" s="1"/>
    </row>
    <row r="95" spans="1:8" ht="24" customHeight="1" thickBot="1">
      <c r="A95" s="50"/>
      <c r="B95" s="51"/>
      <c r="C95" s="32" t="s">
        <v>84</v>
      </c>
      <c r="D95" s="67"/>
      <c r="E95" s="53">
        <f>'Non-Keuangan Belanja'!K304</f>
        <v>0</v>
      </c>
      <c r="F95" s="6"/>
      <c r="G95" s="6"/>
      <c r="H95" s="1"/>
    </row>
    <row r="96" spans="1:8" ht="24" customHeight="1" thickBot="1">
      <c r="A96" s="50" t="s">
        <v>33</v>
      </c>
      <c r="B96" s="51" t="s">
        <v>63</v>
      </c>
      <c r="C96" s="32" t="s">
        <v>20</v>
      </c>
      <c r="D96" s="67"/>
      <c r="E96" s="53">
        <f>'Non-Keuangan Belanja'!K302</f>
        <v>0</v>
      </c>
      <c r="F96" s="6"/>
      <c r="G96" s="6"/>
      <c r="H96" s="1"/>
    </row>
    <row r="97" spans="1:8" ht="24" customHeight="1" thickBot="1">
      <c r="A97" s="50"/>
      <c r="B97" s="51"/>
      <c r="C97" s="32" t="s">
        <v>142</v>
      </c>
      <c r="D97" s="67"/>
      <c r="E97" s="53">
        <f>'Non-Keuangan Belanja'!K302</f>
        <v>0</v>
      </c>
      <c r="F97" s="6"/>
      <c r="G97" s="6"/>
      <c r="H97" s="1"/>
    </row>
    <row r="98" spans="1:8" ht="24" customHeight="1" thickBot="1">
      <c r="A98" s="50"/>
      <c r="B98" s="51"/>
      <c r="C98" s="32" t="s">
        <v>21</v>
      </c>
      <c r="D98" s="67"/>
      <c r="E98" s="882">
        <f>'Non-Keuangan Belanja'!J136</f>
        <v>1276759776</v>
      </c>
      <c r="F98" s="6"/>
      <c r="G98" s="6"/>
      <c r="H98" s="1"/>
    </row>
    <row r="99" spans="1:8" ht="24" customHeight="1" thickBot="1">
      <c r="A99" s="50"/>
      <c r="B99" s="51"/>
      <c r="C99" s="32" t="s">
        <v>143</v>
      </c>
      <c r="D99" s="67"/>
      <c r="E99" s="882">
        <f>'Non-Keuangan Belanja'!K136</f>
        <v>1276223004</v>
      </c>
      <c r="F99" s="6"/>
      <c r="G99" s="6"/>
      <c r="H99" s="1"/>
    </row>
    <row r="100" spans="1:8" ht="11.25" customHeight="1">
      <c r="G100" s="3"/>
      <c r="H100" s="9"/>
    </row>
    <row r="101" spans="1:8" ht="31.5" customHeight="1">
      <c r="A101" s="991" t="str">
        <f>'BA Rekon'!A76</f>
        <v>Pengurus Barang</v>
      </c>
      <c r="B101" s="991"/>
      <c r="C101" s="115"/>
      <c r="D101" s="991" t="str">
        <f>'BA Rekon'!F76</f>
        <v>Kasubbid Penatausahaan dan Pembinaan BMD</v>
      </c>
      <c r="E101" s="991"/>
      <c r="F101" s="991"/>
      <c r="G101" s="7"/>
      <c r="H101" s="7"/>
    </row>
    <row r="102" spans="1:8" ht="24" customHeight="1">
      <c r="A102" s="996" t="str">
        <f>'BA Rekon'!A77</f>
        <v>Sekretariat DPRD Provinsi NTB</v>
      </c>
      <c r="B102" s="996"/>
      <c r="C102" s="103"/>
      <c r="D102" s="116"/>
      <c r="E102" s="27"/>
      <c r="F102" s="117"/>
      <c r="G102" s="7"/>
      <c r="H102" s="7"/>
    </row>
    <row r="103" spans="1:8" ht="24" customHeight="1">
      <c r="A103" s="18"/>
      <c r="B103" s="19"/>
      <c r="C103" s="19"/>
      <c r="D103" s="17"/>
      <c r="E103" s="27"/>
      <c r="F103" s="20"/>
    </row>
    <row r="104" spans="1:8" ht="24" customHeight="1">
      <c r="A104" s="18"/>
      <c r="B104" s="19"/>
      <c r="C104" s="19"/>
      <c r="D104" s="17"/>
      <c r="E104" s="27"/>
      <c r="F104" s="20"/>
    </row>
    <row r="105" spans="1:8" s="34" customFormat="1" ht="13.5" customHeight="1">
      <c r="A105" s="997" t="str">
        <f>'BA Rekon'!A80</f>
        <v>Putradi, SH</v>
      </c>
      <c r="B105" s="997"/>
      <c r="C105" s="114"/>
      <c r="D105" s="992" t="str">
        <f>'BA Rekon'!F80</f>
        <v>Nila Trisna Syanti, SE</v>
      </c>
      <c r="E105" s="993"/>
      <c r="F105" s="993"/>
    </row>
    <row r="106" spans="1:8" s="34" customFormat="1" ht="24" customHeight="1">
      <c r="A106" s="999" t="str">
        <f>'BA Rekon'!A81</f>
        <v>NIP. 19820416 201001 1 005</v>
      </c>
      <c r="B106" s="999"/>
      <c r="C106" s="19"/>
      <c r="D106" s="989" t="str">
        <f>'BA Rekon'!F81</f>
        <v>NIP. 19870626 201402 2 004</v>
      </c>
      <c r="E106" s="989"/>
      <c r="F106" s="994"/>
    </row>
    <row r="107" spans="1:8" ht="24" customHeight="1">
      <c r="A107" s="18"/>
      <c r="B107" s="18"/>
      <c r="C107" s="19"/>
      <c r="D107" s="17"/>
      <c r="E107" s="28"/>
      <c r="F107" s="22"/>
    </row>
    <row r="108" spans="1:8" ht="24" customHeight="1">
      <c r="A108" s="16"/>
      <c r="B108" s="16"/>
      <c r="C108" s="16"/>
      <c r="D108" s="17"/>
      <c r="E108" s="29"/>
      <c r="F108" s="16"/>
    </row>
    <row r="109" spans="1:8" ht="47.25" customHeight="1">
      <c r="A109" s="995" t="str">
        <f>'BA Rekon'!A84</f>
        <v>Kepala Bidang Pengelolaan BMD</v>
      </c>
      <c r="B109" s="995"/>
      <c r="C109" s="104" t="str">
        <f>'BA Rekon'!D84</f>
        <v>Sekretaris Sekretariat DPRD Provinsi NTB</v>
      </c>
      <c r="D109" s="995" t="str">
        <f>'Data umum'!A28</f>
        <v>Kepala Bidang Akuntansi dan Pelaporan BPKAD Provinsi NTB,</v>
      </c>
      <c r="E109" s="988"/>
      <c r="F109" s="988"/>
    </row>
    <row r="110" spans="1:8" ht="12.75" customHeight="1">
      <c r="A110" s="999"/>
      <c r="B110" s="999"/>
      <c r="C110" s="18"/>
      <c r="D110" s="17"/>
      <c r="E110" s="28"/>
      <c r="F110" s="11"/>
    </row>
    <row r="111" spans="1:8" ht="24" customHeight="1">
      <c r="A111" s="18"/>
      <c r="B111" s="21"/>
      <c r="C111" s="18"/>
      <c r="D111" s="17"/>
      <c r="E111" s="28"/>
      <c r="F111" s="11"/>
    </row>
    <row r="112" spans="1:8" ht="24" customHeight="1">
      <c r="A112" s="18"/>
      <c r="B112" s="18"/>
      <c r="C112" s="18"/>
      <c r="D112" s="17"/>
      <c r="E112" s="30"/>
      <c r="F112" s="11"/>
    </row>
    <row r="113" spans="1:6" ht="24" customHeight="1">
      <c r="A113" s="992" t="str">
        <f>'BA Rekon'!A89</f>
        <v>Drs. Ervan Anwar, MM.</v>
      </c>
      <c r="B113" s="992"/>
      <c r="C113" s="118" t="str">
        <f>'BA Rekon'!D89</f>
        <v>Mahdi, SH., MH</v>
      </c>
      <c r="D113" s="992" t="str">
        <f>'Data umum'!C28</f>
        <v>Muhammad Baihaki, SE., M.E</v>
      </c>
      <c r="E113" s="993"/>
      <c r="F113" s="993"/>
    </row>
    <row r="114" spans="1:6" ht="24" customHeight="1">
      <c r="A114" s="990" t="str">
        <f>'BA Rekon'!A90</f>
        <v>NIP. 19691231 198903 1 039</v>
      </c>
      <c r="B114" s="990"/>
      <c r="C114" s="113" t="str">
        <f>'BA Rekon'!D90</f>
        <v>NIP. 19650423 199103 1 010</v>
      </c>
      <c r="D114" s="990" t="str">
        <f>'BA Rekon'!F90</f>
        <v>NIP. 19800415 200501 1 012</v>
      </c>
      <c r="E114" s="994"/>
      <c r="F114" s="994"/>
    </row>
  </sheetData>
  <mergeCells count="17">
    <mergeCell ref="A1:E1"/>
    <mergeCell ref="A109:B109"/>
    <mergeCell ref="A110:B110"/>
    <mergeCell ref="A113:B113"/>
    <mergeCell ref="F61:G61"/>
    <mergeCell ref="A106:B106"/>
    <mergeCell ref="A3:E3"/>
    <mergeCell ref="A101:B101"/>
    <mergeCell ref="A114:B114"/>
    <mergeCell ref="D101:F101"/>
    <mergeCell ref="D105:F105"/>
    <mergeCell ref="D106:F106"/>
    <mergeCell ref="D109:F109"/>
    <mergeCell ref="D113:F113"/>
    <mergeCell ref="D114:F114"/>
    <mergeCell ref="A102:B102"/>
    <mergeCell ref="A105:B105"/>
  </mergeCells>
  <printOptions horizontalCentered="1"/>
  <pageMargins left="0.5" right="0.25" top="0.5" bottom="0.5" header="0" footer="0"/>
  <pageSetup paperSize="126" scale="59" orientation="portrait" horizontalDpi="4294967293" r:id="rId1"/>
  <headerFooter>
    <oddHeader>&amp;C&amp;G</oddHeader>
  </headerFooter>
  <rowBreaks count="1" manualBreakCount="1">
    <brk id="59" max="5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10" zoomScale="93" zoomScaleSheetLayoutView="93" workbookViewId="0">
      <selection activeCell="E29" sqref="E29"/>
    </sheetView>
  </sheetViews>
  <sheetFormatPr defaultRowHeight="15"/>
  <cols>
    <col min="1" max="1" width="5.5703125" style="248" customWidth="1"/>
    <col min="2" max="2" width="34.5703125" style="248" customWidth="1"/>
    <col min="3" max="3" width="12.7109375" style="251" customWidth="1"/>
    <col min="4" max="4" width="18.85546875" style="248" customWidth="1"/>
    <col min="5" max="5" width="35.85546875" style="248" customWidth="1"/>
    <col min="6" max="6" width="17.42578125" style="249" customWidth="1"/>
    <col min="7" max="7" width="7.28515625" style="248" customWidth="1"/>
    <col min="8" max="8" width="9.140625" style="248"/>
    <col min="9" max="9" width="17.7109375" style="248" bestFit="1" customWidth="1"/>
    <col min="10" max="10" width="21.28515625" style="248" customWidth="1"/>
    <col min="11" max="11" width="14.85546875" style="249" customWidth="1"/>
    <col min="12" max="16384" width="9.140625" style="248"/>
  </cols>
  <sheetData>
    <row r="1" spans="1:11">
      <c r="A1" s="1005" t="s">
        <v>99</v>
      </c>
      <c r="B1" s="1005"/>
      <c r="C1" s="1005"/>
      <c r="D1" s="1005"/>
      <c r="E1" s="1005"/>
      <c r="F1" s="1005"/>
      <c r="G1" s="1005"/>
    </row>
    <row r="3" spans="1:11">
      <c r="A3" s="1009" t="s">
        <v>85</v>
      </c>
      <c r="B3" s="1009"/>
      <c r="C3" s="1009"/>
      <c r="D3" s="1009"/>
      <c r="E3" s="1009"/>
      <c r="F3" s="1009"/>
      <c r="G3" s="1009"/>
    </row>
    <row r="4" spans="1:11" ht="15.75" thickBot="1"/>
    <row r="5" spans="1:11" ht="16.5" thickTop="1" thickBot="1">
      <c r="A5" s="1006" t="s">
        <v>86</v>
      </c>
      <c r="B5" s="1007"/>
      <c r="C5" s="1007"/>
      <c r="D5" s="1007"/>
      <c r="E5" s="1007"/>
      <c r="F5" s="1007"/>
      <c r="G5" s="1008"/>
    </row>
    <row r="6" spans="1:11" ht="29.25" thickTop="1">
      <c r="A6" s="564" t="s">
        <v>0</v>
      </c>
      <c r="B6" s="676" t="s">
        <v>87</v>
      </c>
      <c r="C6" s="676" t="s">
        <v>88</v>
      </c>
      <c r="D6" s="565" t="s">
        <v>89</v>
      </c>
      <c r="E6" s="565" t="s">
        <v>90</v>
      </c>
      <c r="F6" s="566" t="s">
        <v>91</v>
      </c>
      <c r="G6" s="567" t="s">
        <v>93</v>
      </c>
    </row>
    <row r="7" spans="1:11" ht="40.5" customHeight="1">
      <c r="A7" s="776">
        <v>1</v>
      </c>
      <c r="B7" s="729" t="s">
        <v>519</v>
      </c>
      <c r="C7" s="945">
        <v>44387</v>
      </c>
      <c r="D7" s="777" t="s">
        <v>412</v>
      </c>
      <c r="E7" s="725" t="s">
        <v>399</v>
      </c>
      <c r="F7" s="780">
        <v>48298000</v>
      </c>
      <c r="G7" s="779"/>
    </row>
    <row r="8" spans="1:11" ht="40.5" customHeight="1">
      <c r="A8" s="776">
        <v>2</v>
      </c>
      <c r="B8" s="729" t="s">
        <v>520</v>
      </c>
      <c r="C8" s="946" t="s">
        <v>521</v>
      </c>
      <c r="D8" s="777" t="s">
        <v>412</v>
      </c>
      <c r="E8" s="740" t="s">
        <v>532</v>
      </c>
      <c r="F8" s="780">
        <v>109643000</v>
      </c>
      <c r="G8" s="779"/>
    </row>
    <row r="9" spans="1:11" ht="40.5" customHeight="1">
      <c r="A9" s="778">
        <v>3</v>
      </c>
      <c r="B9" s="725" t="s">
        <v>522</v>
      </c>
      <c r="C9" s="945">
        <v>44480</v>
      </c>
      <c r="D9" s="777" t="s">
        <v>412</v>
      </c>
      <c r="E9" s="740" t="s">
        <v>525</v>
      </c>
      <c r="F9" s="775">
        <v>11400000</v>
      </c>
      <c r="G9" s="673"/>
    </row>
    <row r="10" spans="1:11" ht="40.5" customHeight="1">
      <c r="A10" s="778">
        <v>4</v>
      </c>
      <c r="B10" s="737" t="s">
        <v>523</v>
      </c>
      <c r="C10" s="945">
        <v>44480</v>
      </c>
      <c r="D10" s="777" t="s">
        <v>412</v>
      </c>
      <c r="E10" s="725" t="s">
        <v>524</v>
      </c>
      <c r="F10" s="775">
        <v>7840000</v>
      </c>
      <c r="G10" s="673"/>
    </row>
    <row r="11" spans="1:11" ht="40.5" customHeight="1">
      <c r="A11" s="778">
        <v>5</v>
      </c>
      <c r="B11" s="781" t="s">
        <v>526</v>
      </c>
      <c r="C11" s="946" t="s">
        <v>527</v>
      </c>
      <c r="D11" s="777" t="s">
        <v>412</v>
      </c>
      <c r="E11" s="729" t="s">
        <v>528</v>
      </c>
      <c r="F11" s="775">
        <v>8600000</v>
      </c>
      <c r="G11" s="673"/>
    </row>
    <row r="12" spans="1:11" ht="40.5" customHeight="1">
      <c r="A12" s="778">
        <v>6</v>
      </c>
      <c r="B12" s="740" t="s">
        <v>414</v>
      </c>
      <c r="C12" s="945" t="s">
        <v>530</v>
      </c>
      <c r="D12" s="777" t="s">
        <v>412</v>
      </c>
      <c r="E12" s="729" t="s">
        <v>413</v>
      </c>
      <c r="F12" s="775">
        <v>38450000</v>
      </c>
      <c r="G12" s="673"/>
    </row>
    <row r="13" spans="1:11" ht="40.5" customHeight="1">
      <c r="A13" s="778">
        <v>7</v>
      </c>
      <c r="B13" s="782" t="s">
        <v>505</v>
      </c>
      <c r="C13" s="947" t="s">
        <v>531</v>
      </c>
      <c r="D13" s="777" t="s">
        <v>412</v>
      </c>
      <c r="E13" s="725" t="s">
        <v>504</v>
      </c>
      <c r="F13" s="775">
        <v>29375000</v>
      </c>
      <c r="G13" s="673"/>
    </row>
    <row r="14" spans="1:11" ht="18.75" customHeight="1">
      <c r="A14" s="670"/>
      <c r="B14" s="674"/>
      <c r="C14" s="677"/>
      <c r="D14" s="675"/>
      <c r="E14" s="671"/>
      <c r="F14" s="672"/>
      <c r="G14" s="673"/>
    </row>
    <row r="15" spans="1:11" s="543" customFormat="1" ht="18.75" customHeight="1">
      <c r="A15" s="568"/>
      <c r="B15" s="574"/>
      <c r="C15" s="628"/>
      <c r="D15" s="570"/>
      <c r="E15" s="571"/>
      <c r="F15" s="651"/>
      <c r="G15" s="572"/>
      <c r="K15" s="250"/>
    </row>
    <row r="16" spans="1:11" ht="15.75" thickBot="1">
      <c r="A16" s="1010" t="s">
        <v>92</v>
      </c>
      <c r="B16" s="1011"/>
      <c r="C16" s="583"/>
      <c r="D16" s="584"/>
      <c r="E16" s="584"/>
      <c r="F16" s="913">
        <f>SUM(F7:F15)</f>
        <v>253606000</v>
      </c>
      <c r="G16" s="585"/>
    </row>
    <row r="17" spans="1:10" ht="16.5" thickTop="1" thickBot="1">
      <c r="A17" s="235"/>
      <c r="B17" s="236"/>
      <c r="C17" s="237"/>
      <c r="D17" s="238"/>
      <c r="E17" s="238"/>
      <c r="F17" s="239"/>
      <c r="G17" s="238"/>
      <c r="J17" s="249">
        <v>4187367116</v>
      </c>
    </row>
    <row r="18" spans="1:10" ht="16.5" thickTop="1" thickBot="1">
      <c r="A18" s="1006" t="s">
        <v>104</v>
      </c>
      <c r="B18" s="1007"/>
      <c r="C18" s="1007"/>
      <c r="D18" s="1007"/>
      <c r="E18" s="1007"/>
      <c r="F18" s="1007"/>
      <c r="G18" s="1008"/>
      <c r="J18" s="249">
        <f>J17-F16</f>
        <v>3933761116</v>
      </c>
    </row>
    <row r="19" spans="1:10" ht="29.25" thickTop="1">
      <c r="A19" s="564" t="s">
        <v>0</v>
      </c>
      <c r="B19" s="565" t="s">
        <v>87</v>
      </c>
      <c r="C19" s="565" t="s">
        <v>88</v>
      </c>
      <c r="D19" s="565" t="s">
        <v>89</v>
      </c>
      <c r="E19" s="565" t="s">
        <v>90</v>
      </c>
      <c r="F19" s="566" t="s">
        <v>91</v>
      </c>
      <c r="G19" s="567" t="s">
        <v>93</v>
      </c>
      <c r="J19" s="249"/>
    </row>
    <row r="20" spans="1:10" ht="19.5" customHeight="1">
      <c r="A20" s="581">
        <v>1</v>
      </c>
      <c r="B20" s="578" t="s">
        <v>726</v>
      </c>
      <c r="C20" s="944" t="s">
        <v>725</v>
      </c>
      <c r="D20" s="578" t="s">
        <v>713</v>
      </c>
      <c r="E20" s="579" t="s">
        <v>714</v>
      </c>
      <c r="F20" s="586">
        <v>9500000</v>
      </c>
      <c r="G20" s="587"/>
      <c r="J20" s="249"/>
    </row>
    <row r="21" spans="1:10" ht="19.5" customHeight="1">
      <c r="A21" s="581"/>
      <c r="B21" s="588"/>
      <c r="C21" s="588"/>
      <c r="D21" s="588"/>
      <c r="E21" s="579"/>
      <c r="F21" s="589"/>
      <c r="G21" s="590"/>
    </row>
    <row r="22" spans="1:10" ht="19.5" customHeight="1">
      <c r="A22" s="581"/>
      <c r="B22" s="588"/>
      <c r="C22" s="582"/>
      <c r="D22" s="570"/>
      <c r="E22" s="570"/>
      <c r="F22" s="591"/>
      <c r="G22" s="572"/>
    </row>
    <row r="23" spans="1:10" ht="19.5" customHeight="1">
      <c r="A23" s="581"/>
      <c r="B23" s="588"/>
      <c r="C23" s="582"/>
      <c r="D23" s="570"/>
      <c r="E23" s="570"/>
      <c r="F23" s="591"/>
      <c r="G23" s="572"/>
    </row>
    <row r="24" spans="1:10" ht="19.5" customHeight="1">
      <c r="A24" s="581"/>
      <c r="B24" s="588"/>
      <c r="C24" s="582"/>
      <c r="D24" s="570"/>
      <c r="E24" s="570"/>
      <c r="F24" s="591"/>
      <c r="G24" s="572"/>
    </row>
    <row r="25" spans="1:10" ht="19.5" customHeight="1">
      <c r="A25" s="581"/>
      <c r="B25" s="588"/>
      <c r="C25" s="582"/>
      <c r="D25" s="570"/>
      <c r="E25" s="570"/>
      <c r="F25" s="591"/>
      <c r="G25" s="572"/>
    </row>
    <row r="26" spans="1:10" ht="19.5" customHeight="1" thickBot="1">
      <c r="A26" s="1010" t="s">
        <v>92</v>
      </c>
      <c r="B26" s="1011"/>
      <c r="C26" s="583"/>
      <c r="D26" s="584"/>
      <c r="E26" s="584"/>
      <c r="F26" s="948">
        <f>SUM(F20:F25)</f>
        <v>9500000</v>
      </c>
      <c r="G26" s="585"/>
    </row>
    <row r="27" spans="1:10" ht="16.5" thickTop="1" thickBot="1">
      <c r="A27" s="245"/>
    </row>
    <row r="28" spans="1:10" ht="16.5" thickTop="1" thickBot="1">
      <c r="A28" s="1006" t="s">
        <v>105</v>
      </c>
      <c r="B28" s="1007"/>
      <c r="C28" s="1007"/>
      <c r="D28" s="1007"/>
      <c r="E28" s="1007"/>
      <c r="F28" s="1007"/>
      <c r="G28" s="1008"/>
    </row>
    <row r="29" spans="1:10" ht="29.25" thickTop="1">
      <c r="A29" s="564" t="s">
        <v>0</v>
      </c>
      <c r="B29" s="565" t="s">
        <v>87</v>
      </c>
      <c r="C29" s="565" t="s">
        <v>88</v>
      </c>
      <c r="D29" s="565" t="s">
        <v>89</v>
      </c>
      <c r="E29" s="565" t="s">
        <v>90</v>
      </c>
      <c r="F29" s="566" t="s">
        <v>91</v>
      </c>
      <c r="G29" s="567" t="s">
        <v>93</v>
      </c>
    </row>
    <row r="30" spans="1:10" ht="21" customHeight="1">
      <c r="A30" s="581">
        <v>1</v>
      </c>
      <c r="B30" s="570"/>
      <c r="C30" s="592"/>
      <c r="D30" s="570"/>
      <c r="E30" s="570"/>
      <c r="F30" s="593"/>
      <c r="G30" s="572"/>
    </row>
    <row r="31" spans="1:10" ht="21" customHeight="1">
      <c r="A31" s="581">
        <v>2</v>
      </c>
      <c r="B31" s="570"/>
      <c r="C31" s="592"/>
      <c r="D31" s="570"/>
      <c r="E31" s="570"/>
      <c r="F31" s="593"/>
      <c r="G31" s="572"/>
    </row>
    <row r="32" spans="1:10" ht="21" customHeight="1">
      <c r="A32" s="581">
        <v>3</v>
      </c>
      <c r="B32" s="570"/>
      <c r="C32" s="592"/>
      <c r="D32" s="570"/>
      <c r="E32" s="570"/>
      <c r="F32" s="593"/>
      <c r="G32" s="572"/>
    </row>
    <row r="33" spans="1:7" ht="15.75" thickBot="1">
      <c r="A33" s="1010" t="s">
        <v>92</v>
      </c>
      <c r="B33" s="1011"/>
      <c r="C33" s="594"/>
      <c r="D33" s="595"/>
      <c r="E33" s="595"/>
      <c r="F33" s="596"/>
      <c r="G33" s="585"/>
    </row>
    <row r="34" spans="1:7" ht="15.75" thickTop="1">
      <c r="A34" s="245"/>
    </row>
    <row r="35" spans="1:7" ht="33" customHeight="1">
      <c r="A35" s="983" t="str">
        <f>'Data umum'!A15</f>
        <v>Pengurus Barang</v>
      </c>
      <c r="B35" s="983"/>
      <c r="C35" s="240"/>
      <c r="D35" s="252"/>
      <c r="E35" s="983" t="s">
        <v>101</v>
      </c>
      <c r="F35" s="983"/>
      <c r="G35" s="246"/>
    </row>
    <row r="36" spans="1:7" ht="15" customHeight="1">
      <c r="A36" s="1002" t="str">
        <f>'Data umum'!C13</f>
        <v>Sekretariat DPRD Provinsi NTB</v>
      </c>
      <c r="B36" s="1002"/>
      <c r="C36" s="240"/>
      <c r="D36" s="252"/>
      <c r="E36" s="242"/>
      <c r="F36" s="451"/>
      <c r="G36" s="253"/>
    </row>
    <row r="37" spans="1:7" ht="15.75" customHeight="1">
      <c r="A37" s="1002"/>
      <c r="B37" s="1002"/>
      <c r="C37" s="240"/>
      <c r="D37" s="252"/>
      <c r="E37" s="242"/>
      <c r="F37" s="451"/>
      <c r="G37" s="253"/>
    </row>
    <row r="38" spans="1:7" ht="23.25" customHeight="1">
      <c r="A38" s="252"/>
      <c r="B38" s="247"/>
      <c r="C38" s="247"/>
      <c r="D38" s="252"/>
      <c r="E38" s="252"/>
      <c r="F38" s="254"/>
      <c r="G38" s="253"/>
    </row>
    <row r="39" spans="1:7" ht="23.25" customHeight="1">
      <c r="A39" s="242"/>
      <c r="B39" s="247"/>
      <c r="C39" s="247"/>
      <c r="D39" s="252"/>
      <c r="E39" s="252"/>
      <c r="F39" s="254"/>
      <c r="G39" s="253"/>
    </row>
    <row r="40" spans="1:7">
      <c r="A40" s="1012" t="str">
        <f>'Data umum'!C15</f>
        <v>Putradi, SH</v>
      </c>
      <c r="B40" s="1012"/>
      <c r="C40" s="241"/>
      <c r="D40" s="252"/>
      <c r="E40" s="1003" t="str">
        <f>'BA Rekon'!F80</f>
        <v>Nila Trisna Syanti, SE</v>
      </c>
      <c r="F40" s="1004"/>
      <c r="G40" s="1004"/>
    </row>
    <row r="41" spans="1:7">
      <c r="A41" s="1002" t="str">
        <f>'Lampiran 1'!A106:B106</f>
        <v>NIP. 19820416 201001 1 005</v>
      </c>
      <c r="B41" s="1002"/>
      <c r="C41" s="243"/>
      <c r="D41" s="252"/>
      <c r="E41" s="983" t="str">
        <f>'BA Rekon'!F81</f>
        <v>NIP. 19870626 201402 2 004</v>
      </c>
      <c r="F41" s="1004"/>
      <c r="G41" s="1004"/>
    </row>
    <row r="42" spans="1:7" ht="15.75" customHeight="1">
      <c r="A42" s="252"/>
      <c r="B42" s="242"/>
      <c r="C42" s="255"/>
      <c r="D42" s="252"/>
      <c r="E42" s="1012"/>
      <c r="F42" s="1012"/>
      <c r="G42" s="253"/>
    </row>
    <row r="43" spans="1:7">
      <c r="A43" s="256"/>
      <c r="B43" s="244"/>
      <c r="C43" s="255"/>
      <c r="D43" s="252"/>
      <c r="E43" s="252"/>
      <c r="F43" s="254"/>
      <c r="G43" s="253"/>
    </row>
    <row r="44" spans="1:7" ht="15" customHeight="1">
      <c r="A44" s="1013" t="s">
        <v>102</v>
      </c>
      <c r="B44" s="1013"/>
      <c r="C44" s="1014" t="str">
        <f>'Lampiran 1'!C109:D109</f>
        <v>Sekretaris Sekretariat DPRD Provinsi NTB</v>
      </c>
      <c r="D44" s="1014"/>
      <c r="E44" s="1002" t="s">
        <v>278</v>
      </c>
      <c r="F44" s="1002"/>
      <c r="G44" s="1002"/>
    </row>
    <row r="45" spans="1:7" ht="17.25" customHeight="1">
      <c r="A45" s="1013"/>
      <c r="B45" s="1013"/>
      <c r="C45" s="1014"/>
      <c r="D45" s="1014"/>
      <c r="E45" s="1002"/>
      <c r="F45" s="1002"/>
      <c r="G45" s="1002"/>
    </row>
    <row r="46" spans="1:7">
      <c r="A46" s="242"/>
      <c r="B46" s="242"/>
      <c r="C46" s="257"/>
      <c r="D46" s="258"/>
      <c r="E46" s="252"/>
      <c r="F46" s="254"/>
      <c r="G46" s="253"/>
    </row>
    <row r="47" spans="1:7">
      <c r="A47" s="242"/>
      <c r="B47" s="242"/>
      <c r="C47" s="257"/>
      <c r="D47" s="258"/>
      <c r="E47" s="252"/>
      <c r="F47" s="254"/>
      <c r="G47" s="253"/>
    </row>
    <row r="48" spans="1:7">
      <c r="A48" s="242"/>
      <c r="B48" s="242"/>
      <c r="C48" s="257"/>
      <c r="D48" s="258"/>
      <c r="E48" s="252"/>
      <c r="F48" s="254"/>
      <c r="G48" s="253"/>
    </row>
    <row r="49" spans="1:7">
      <c r="A49" s="242"/>
      <c r="B49" s="242"/>
      <c r="C49" s="1017"/>
      <c r="D49" s="1017"/>
      <c r="E49" s="252"/>
      <c r="F49" s="254"/>
      <c r="G49" s="253"/>
    </row>
    <row r="50" spans="1:7" ht="15" customHeight="1">
      <c r="A50" s="1012" t="str">
        <f>'Lampiran 1'!A113</f>
        <v>Drs. Ervan Anwar, MM.</v>
      </c>
      <c r="B50" s="1012"/>
      <c r="C50" s="1017" t="str">
        <f>'BA Rekon'!D89</f>
        <v>Mahdi, SH., MH</v>
      </c>
      <c r="D50" s="1017"/>
      <c r="E50" s="1012" t="str">
        <f>'BA Rekon'!F89</f>
        <v>Muhammad Baihaki, SE., M.E</v>
      </c>
      <c r="F50" s="1015"/>
      <c r="G50" s="1015"/>
    </row>
    <row r="51" spans="1:7" ht="18" customHeight="1">
      <c r="A51" s="1002" t="str">
        <f>'Lampiran 1'!A114</f>
        <v>NIP. 19691231 198903 1 039</v>
      </c>
      <c r="B51" s="1002"/>
      <c r="C51" s="1016" t="str">
        <f>'BA Rekon'!D90</f>
        <v>NIP. 19650423 199103 1 010</v>
      </c>
      <c r="D51" s="1016"/>
      <c r="E51" s="1002" t="str">
        <f>'BA Rekon'!F90</f>
        <v>NIP. 19800415 200501 1 012</v>
      </c>
      <c r="F51" s="1015"/>
      <c r="G51" s="1015"/>
    </row>
    <row r="52" spans="1:7">
      <c r="C52" s="259"/>
      <c r="D52" s="253"/>
      <c r="E52" s="253"/>
      <c r="F52" s="260"/>
      <c r="G52" s="253"/>
    </row>
    <row r="53" spans="1:7">
      <c r="A53" s="261"/>
      <c r="C53" s="262"/>
    </row>
    <row r="54" spans="1:7">
      <c r="A54" s="263"/>
    </row>
  </sheetData>
  <sortState ref="A7:K70">
    <sortCondition ref="A7:A70"/>
  </sortState>
  <mergeCells count="26">
    <mergeCell ref="A50:B50"/>
    <mergeCell ref="A51:B51"/>
    <mergeCell ref="A28:G28"/>
    <mergeCell ref="A33:B33"/>
    <mergeCell ref="E35:F35"/>
    <mergeCell ref="A44:B45"/>
    <mergeCell ref="C44:D45"/>
    <mergeCell ref="E50:G50"/>
    <mergeCell ref="E44:G45"/>
    <mergeCell ref="E42:F42"/>
    <mergeCell ref="C51:D51"/>
    <mergeCell ref="C49:D49"/>
    <mergeCell ref="C50:D50"/>
    <mergeCell ref="E51:G51"/>
    <mergeCell ref="A40:B40"/>
    <mergeCell ref="A35:B35"/>
    <mergeCell ref="A36:B37"/>
    <mergeCell ref="E40:G40"/>
    <mergeCell ref="E41:G41"/>
    <mergeCell ref="A41:B41"/>
    <mergeCell ref="A1:G1"/>
    <mergeCell ref="A5:G5"/>
    <mergeCell ref="A3:G3"/>
    <mergeCell ref="A16:B16"/>
    <mergeCell ref="A26:B26"/>
    <mergeCell ref="A18:G18"/>
  </mergeCells>
  <printOptions horizontalCentered="1"/>
  <pageMargins left="0.5" right="0.25" top="0.5" bottom="0.5" header="0" footer="0"/>
  <pageSetup paperSize="126" scale="70" orientation="portrait" horizontalDpi="4294967293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view="pageBreakPreview" topLeftCell="A7" zoomScaleSheetLayoutView="100" workbookViewId="0">
      <pane ySplit="3" topLeftCell="A10" activePane="bottomLeft" state="frozen"/>
      <selection activeCell="A7" sqref="A7"/>
      <selection pane="bottomLeft" activeCell="E23" sqref="E23"/>
    </sheetView>
  </sheetViews>
  <sheetFormatPr defaultRowHeight="12"/>
  <cols>
    <col min="1" max="1" width="5.28515625" style="384" customWidth="1"/>
    <col min="2" max="2" width="3.7109375" style="384" customWidth="1"/>
    <col min="3" max="3" width="16" style="384" customWidth="1"/>
    <col min="4" max="4" width="35.42578125" style="384" customWidth="1"/>
    <col min="5" max="5" width="27.85546875" style="384" customWidth="1"/>
    <col min="6" max="6" width="16.85546875" style="384" customWidth="1"/>
    <col min="7" max="7" width="13.7109375" style="384" customWidth="1"/>
    <col min="8" max="9" width="6.28515625" style="384" customWidth="1"/>
    <col min="10" max="10" width="15.85546875" style="466" customWidth="1"/>
    <col min="11" max="11" width="17" style="466" customWidth="1"/>
    <col min="12" max="12" width="15.7109375" style="387" customWidth="1"/>
    <col min="13" max="13" width="13.5703125" style="384" customWidth="1"/>
    <col min="14" max="14" width="15.7109375" style="384" customWidth="1"/>
    <col min="15" max="15" width="9.140625" style="384"/>
    <col min="16" max="16" width="14.5703125" style="384" bestFit="1" customWidth="1"/>
    <col min="17" max="17" width="16.140625" style="385" customWidth="1"/>
    <col min="18" max="18" width="15.42578125" style="386" customWidth="1"/>
    <col min="19" max="19" width="12.28515625" style="384" customWidth="1"/>
    <col min="20" max="20" width="10.140625" style="384" bestFit="1" customWidth="1"/>
    <col min="21" max="21" width="13.7109375" style="384" customWidth="1"/>
    <col min="22" max="36" width="9.140625" style="384"/>
    <col min="37" max="37" width="11.28515625" style="384" bestFit="1" customWidth="1"/>
    <col min="38" max="16384" width="9.140625" style="384"/>
  </cols>
  <sheetData>
    <row r="1" spans="1:14" ht="15.75" customHeight="1">
      <c r="A1" s="1030" t="s">
        <v>254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</row>
    <row r="2" spans="1:14" ht="15.75" customHeight="1">
      <c r="A2" s="1030" t="str">
        <f>'Data umum'!C12</f>
        <v>Semester II Tahun 2021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</row>
    <row r="4" spans="1:14">
      <c r="A4" s="388" t="str">
        <f>"OPD"&amp;":"&amp;'Data umum'!C13</f>
        <v>OPD:Sekretariat DPRD Provinsi NTB</v>
      </c>
      <c r="B4" s="388"/>
      <c r="C4" s="388"/>
      <c r="D4" s="389"/>
    </row>
    <row r="5" spans="1:14">
      <c r="A5" s="388" t="s">
        <v>144</v>
      </c>
      <c r="B5" s="388"/>
      <c r="C5" s="388"/>
      <c r="D5" s="389"/>
    </row>
    <row r="6" spans="1:14" ht="12.75" thickBot="1"/>
    <row r="7" spans="1:14" ht="25.5" customHeight="1" thickTop="1">
      <c r="A7" s="1033" t="s">
        <v>0</v>
      </c>
      <c r="B7" s="1025" t="s">
        <v>146</v>
      </c>
      <c r="C7" s="1026"/>
      <c r="D7" s="1019" t="s">
        <v>1</v>
      </c>
      <c r="E7" s="1035" t="s">
        <v>2</v>
      </c>
      <c r="F7" s="1035" t="s">
        <v>7</v>
      </c>
      <c r="G7" s="1035" t="s">
        <v>3</v>
      </c>
      <c r="H7" s="1019" t="s">
        <v>5</v>
      </c>
      <c r="I7" s="1019"/>
      <c r="J7" s="1037" t="s">
        <v>4</v>
      </c>
      <c r="K7" s="1037" t="s">
        <v>34</v>
      </c>
      <c r="L7" s="1019" t="s">
        <v>169</v>
      </c>
      <c r="M7" s="1019" t="s">
        <v>147</v>
      </c>
      <c r="N7" s="1039" t="s">
        <v>6</v>
      </c>
    </row>
    <row r="8" spans="1:14" ht="15.95" customHeight="1">
      <c r="A8" s="1034"/>
      <c r="B8" s="1027"/>
      <c r="C8" s="1028"/>
      <c r="D8" s="1020"/>
      <c r="E8" s="1036"/>
      <c r="F8" s="1036"/>
      <c r="G8" s="1036"/>
      <c r="H8" s="1020"/>
      <c r="I8" s="1020"/>
      <c r="J8" s="1038"/>
      <c r="K8" s="1038"/>
      <c r="L8" s="1020"/>
      <c r="M8" s="1020"/>
      <c r="N8" s="1040"/>
    </row>
    <row r="9" spans="1:14" ht="12.75" thickBot="1">
      <c r="A9" s="320">
        <v>1</v>
      </c>
      <c r="B9" s="1021">
        <v>2</v>
      </c>
      <c r="C9" s="1022"/>
      <c r="D9" s="321"/>
      <c r="E9" s="321">
        <v>4</v>
      </c>
      <c r="F9" s="321">
        <v>5</v>
      </c>
      <c r="G9" s="321">
        <v>6</v>
      </c>
      <c r="H9" s="321">
        <v>7</v>
      </c>
      <c r="I9" s="321">
        <v>8</v>
      </c>
      <c r="J9" s="467">
        <v>9</v>
      </c>
      <c r="K9" s="467">
        <v>10</v>
      </c>
      <c r="L9" s="321"/>
      <c r="M9" s="321">
        <v>11</v>
      </c>
      <c r="N9" s="322">
        <v>12</v>
      </c>
    </row>
    <row r="10" spans="1:14" ht="11.25" customHeight="1" thickTop="1">
      <c r="A10" s="323" t="s">
        <v>8</v>
      </c>
      <c r="B10" s="1023" t="s">
        <v>9</v>
      </c>
      <c r="C10" s="1024"/>
      <c r="D10" s="324"/>
      <c r="E10" s="325"/>
      <c r="F10" s="325"/>
      <c r="G10" s="325"/>
      <c r="H10" s="325"/>
      <c r="I10" s="325"/>
      <c r="J10" s="468"/>
      <c r="K10" s="468"/>
      <c r="L10" s="326"/>
      <c r="M10" s="325"/>
      <c r="N10" s="327"/>
    </row>
    <row r="11" spans="1:14" ht="11.25" customHeight="1">
      <c r="A11" s="328" t="s">
        <v>24</v>
      </c>
      <c r="B11" s="329" t="s">
        <v>54</v>
      </c>
      <c r="C11" s="330"/>
      <c r="D11" s="331"/>
      <c r="E11" s="332"/>
      <c r="F11" s="332"/>
      <c r="G11" s="332"/>
      <c r="H11" s="333"/>
      <c r="I11" s="333"/>
      <c r="J11" s="469"/>
      <c r="K11" s="470">
        <f>K12+K15</f>
        <v>0</v>
      </c>
      <c r="L11" s="332"/>
      <c r="M11" s="332"/>
      <c r="N11" s="334"/>
    </row>
    <row r="12" spans="1:14" ht="11.25" customHeight="1">
      <c r="A12" s="328"/>
      <c r="B12" s="335" t="s">
        <v>26</v>
      </c>
      <c r="C12" s="336" t="s">
        <v>258</v>
      </c>
      <c r="D12" s="331"/>
      <c r="E12" s="332"/>
      <c r="F12" s="332"/>
      <c r="G12" s="332"/>
      <c r="H12" s="333"/>
      <c r="I12" s="333"/>
      <c r="J12" s="469"/>
      <c r="K12" s="471">
        <f>SUM(K13:K14)</f>
        <v>0</v>
      </c>
      <c r="L12" s="332"/>
      <c r="M12" s="332"/>
      <c r="N12" s="334"/>
    </row>
    <row r="13" spans="1:14" ht="11.25" customHeight="1">
      <c r="A13" s="328"/>
      <c r="B13" s="337"/>
      <c r="C13" s="338" t="s">
        <v>259</v>
      </c>
      <c r="D13" s="331"/>
      <c r="E13" s="332"/>
      <c r="F13" s="332"/>
      <c r="G13" s="332"/>
      <c r="H13" s="333"/>
      <c r="I13" s="333"/>
      <c r="J13" s="469"/>
      <c r="K13" s="469"/>
      <c r="L13" s="332"/>
      <c r="M13" s="332"/>
      <c r="N13" s="334"/>
    </row>
    <row r="14" spans="1:14" ht="11.25" customHeight="1">
      <c r="A14" s="328"/>
      <c r="B14" s="337"/>
      <c r="C14" s="336"/>
      <c r="D14" s="331"/>
      <c r="E14" s="332"/>
      <c r="F14" s="332"/>
      <c r="G14" s="332"/>
      <c r="H14" s="333"/>
      <c r="I14" s="333"/>
      <c r="J14" s="469"/>
      <c r="K14" s="469"/>
      <c r="L14" s="332"/>
      <c r="M14" s="332"/>
      <c r="N14" s="334"/>
    </row>
    <row r="15" spans="1:14" ht="11.25" customHeight="1">
      <c r="A15" s="328"/>
      <c r="B15" s="335" t="s">
        <v>27</v>
      </c>
      <c r="C15" s="336" t="s">
        <v>260</v>
      </c>
      <c r="D15" s="331"/>
      <c r="E15" s="332"/>
      <c r="F15" s="332"/>
      <c r="G15" s="332"/>
      <c r="H15" s="333"/>
      <c r="I15" s="333"/>
      <c r="J15" s="469"/>
      <c r="K15" s="471">
        <f>SUM(K16:K17)</f>
        <v>0</v>
      </c>
      <c r="L15" s="332"/>
      <c r="M15" s="332"/>
      <c r="N15" s="334"/>
    </row>
    <row r="16" spans="1:14" ht="11.25" customHeight="1">
      <c r="A16" s="328"/>
      <c r="B16" s="337"/>
      <c r="C16" s="338" t="s">
        <v>259</v>
      </c>
      <c r="D16" s="331"/>
      <c r="E16" s="332"/>
      <c r="F16" s="332"/>
      <c r="G16" s="332"/>
      <c r="H16" s="333"/>
      <c r="I16" s="333"/>
      <c r="J16" s="469"/>
      <c r="K16" s="469"/>
      <c r="L16" s="332"/>
      <c r="M16" s="332"/>
      <c r="N16" s="334"/>
    </row>
    <row r="17" spans="1:19" ht="11.25" customHeight="1">
      <c r="A17" s="328"/>
      <c r="B17" s="337"/>
      <c r="C17" s="336"/>
      <c r="D17" s="331"/>
      <c r="E17" s="332"/>
      <c r="F17" s="332"/>
      <c r="G17" s="332"/>
      <c r="H17" s="333"/>
      <c r="I17" s="333"/>
      <c r="J17" s="469"/>
      <c r="K17" s="469"/>
      <c r="L17" s="332"/>
      <c r="M17" s="332"/>
      <c r="N17" s="334"/>
      <c r="R17" s="390"/>
    </row>
    <row r="18" spans="1:19" s="801" customFormat="1" ht="17.25" customHeight="1">
      <c r="A18" s="793" t="s">
        <v>19</v>
      </c>
      <c r="B18" s="794" t="s">
        <v>55</v>
      </c>
      <c r="C18" s="795"/>
      <c r="D18" s="796"/>
      <c r="E18" s="797"/>
      <c r="F18" s="797"/>
      <c r="G18" s="797"/>
      <c r="H18" s="797"/>
      <c r="I18" s="797"/>
      <c r="J18" s="798"/>
      <c r="K18" s="928">
        <f>K19+K40</f>
        <v>263106000</v>
      </c>
      <c r="L18" s="799"/>
      <c r="M18" s="797"/>
      <c r="N18" s="800"/>
      <c r="Q18" s="802"/>
      <c r="R18" s="803"/>
      <c r="S18" s="804"/>
    </row>
    <row r="19" spans="1:19" s="801" customFormat="1" ht="17.25" customHeight="1">
      <c r="A19" s="793"/>
      <c r="B19" s="805" t="s">
        <v>26</v>
      </c>
      <c r="C19" s="806" t="s">
        <v>258</v>
      </c>
      <c r="D19" s="807"/>
      <c r="E19" s="808"/>
      <c r="F19" s="808"/>
      <c r="G19" s="808"/>
      <c r="H19" s="809"/>
      <c r="I19" s="809"/>
      <c r="J19" s="810"/>
      <c r="K19" s="792">
        <f>K20+K22+K24+K26+K28+K30+K34</f>
        <v>253606000</v>
      </c>
      <c r="L19" s="811"/>
      <c r="M19" s="811"/>
      <c r="N19" s="812"/>
      <c r="Q19" s="802"/>
      <c r="R19" s="813"/>
    </row>
    <row r="20" spans="1:19" s="824" customFormat="1" ht="17.25" customHeight="1">
      <c r="A20" s="814"/>
      <c r="B20" s="815"/>
      <c r="C20" s="790" t="s">
        <v>567</v>
      </c>
      <c r="D20" s="835" t="s">
        <v>568</v>
      </c>
      <c r="E20" s="816"/>
      <c r="F20" s="817"/>
      <c r="G20" s="818"/>
      <c r="H20" s="819"/>
      <c r="I20" s="820"/>
      <c r="J20" s="821"/>
      <c r="K20" s="834">
        <f>K21</f>
        <v>8600000</v>
      </c>
      <c r="L20" s="822"/>
      <c r="M20" s="820"/>
      <c r="N20" s="823"/>
      <c r="Q20" s="825"/>
      <c r="R20" s="826"/>
    </row>
    <row r="21" spans="1:19" s="831" customFormat="1" ht="17.25" customHeight="1">
      <c r="A21" s="814"/>
      <c r="B21" s="815"/>
      <c r="C21" s="788" t="s">
        <v>533</v>
      </c>
      <c r="D21" s="836" t="s">
        <v>541</v>
      </c>
      <c r="E21" s="836" t="s">
        <v>547</v>
      </c>
      <c r="F21" s="827"/>
      <c r="G21" s="837">
        <v>2021</v>
      </c>
      <c r="H21" s="838">
        <v>1</v>
      </c>
      <c r="I21" s="828"/>
      <c r="J21" s="839">
        <v>8600000</v>
      </c>
      <c r="K21" s="789">
        <f>H21*J21</f>
        <v>8600000</v>
      </c>
      <c r="L21" s="829"/>
      <c r="M21" s="828"/>
      <c r="N21" s="830"/>
      <c r="Q21" s="832"/>
      <c r="R21" s="833"/>
    </row>
    <row r="22" spans="1:19" s="824" customFormat="1" ht="17.25" customHeight="1">
      <c r="A22" s="814"/>
      <c r="B22" s="815"/>
      <c r="C22" s="790" t="s">
        <v>565</v>
      </c>
      <c r="D22" s="835" t="s">
        <v>566</v>
      </c>
      <c r="E22" s="840"/>
      <c r="F22" s="817"/>
      <c r="G22" s="841"/>
      <c r="H22" s="842"/>
      <c r="I22" s="820"/>
      <c r="J22" s="843"/>
      <c r="K22" s="791">
        <f>K23</f>
        <v>29375000</v>
      </c>
      <c r="L22" s="822"/>
      <c r="M22" s="820"/>
      <c r="N22" s="823"/>
      <c r="Q22" s="825"/>
      <c r="R22" s="826"/>
    </row>
    <row r="23" spans="1:19" s="831" customFormat="1" ht="17.25" customHeight="1">
      <c r="A23" s="814"/>
      <c r="B23" s="815"/>
      <c r="C23" s="788" t="s">
        <v>534</v>
      </c>
      <c r="D23" s="836" t="s">
        <v>542</v>
      </c>
      <c r="E23" s="836" t="s">
        <v>548</v>
      </c>
      <c r="F23" s="827"/>
      <c r="G23" s="837">
        <v>2021</v>
      </c>
      <c r="H23" s="838">
        <v>5</v>
      </c>
      <c r="I23" s="828"/>
      <c r="J23" s="839">
        <v>5875000</v>
      </c>
      <c r="K23" s="789">
        <f t="shared" ref="K23:K36" si="0">H23*J23</f>
        <v>29375000</v>
      </c>
      <c r="L23" s="829"/>
      <c r="M23" s="828"/>
      <c r="N23" s="830"/>
      <c r="Q23" s="832"/>
      <c r="R23" s="833"/>
    </row>
    <row r="24" spans="1:19" s="824" customFormat="1" ht="17.25" customHeight="1">
      <c r="A24" s="814"/>
      <c r="B24" s="815"/>
      <c r="C24" s="790" t="s">
        <v>563</v>
      </c>
      <c r="D24" s="835" t="s">
        <v>564</v>
      </c>
      <c r="E24" s="840"/>
      <c r="F24" s="817"/>
      <c r="G24" s="841"/>
      <c r="H24" s="842"/>
      <c r="I24" s="820"/>
      <c r="J24" s="843"/>
      <c r="K24" s="791">
        <f>K25</f>
        <v>7840000</v>
      </c>
      <c r="L24" s="822"/>
      <c r="M24" s="820"/>
      <c r="N24" s="823"/>
      <c r="Q24" s="825"/>
      <c r="R24" s="826"/>
    </row>
    <row r="25" spans="1:19" s="831" customFormat="1" ht="17.25" customHeight="1">
      <c r="A25" s="814"/>
      <c r="B25" s="815"/>
      <c r="C25" s="788" t="s">
        <v>535</v>
      </c>
      <c r="D25" s="836" t="s">
        <v>543</v>
      </c>
      <c r="E25" s="836" t="s">
        <v>549</v>
      </c>
      <c r="F25" s="827"/>
      <c r="G25" s="837">
        <v>2021</v>
      </c>
      <c r="H25" s="838">
        <v>8</v>
      </c>
      <c r="I25" s="828"/>
      <c r="J25" s="839">
        <v>980000</v>
      </c>
      <c r="K25" s="789">
        <f t="shared" si="0"/>
        <v>7840000</v>
      </c>
      <c r="L25" s="829"/>
      <c r="M25" s="828"/>
      <c r="N25" s="830"/>
      <c r="Q25" s="832"/>
      <c r="R25" s="833"/>
    </row>
    <row r="26" spans="1:19" s="824" customFormat="1" ht="17.25" customHeight="1">
      <c r="A26" s="814"/>
      <c r="B26" s="815"/>
      <c r="C26" s="790" t="s">
        <v>561</v>
      </c>
      <c r="D26" s="835" t="s">
        <v>562</v>
      </c>
      <c r="E26" s="840"/>
      <c r="F26" s="817"/>
      <c r="G26" s="841"/>
      <c r="H26" s="842"/>
      <c r="I26" s="820"/>
      <c r="J26" s="843"/>
      <c r="K26" s="791">
        <f>K27</f>
        <v>11400000</v>
      </c>
      <c r="L26" s="822"/>
      <c r="M26" s="820"/>
      <c r="N26" s="823"/>
      <c r="Q26" s="825"/>
      <c r="R26" s="826"/>
    </row>
    <row r="27" spans="1:19" s="831" customFormat="1" ht="17.25" customHeight="1">
      <c r="A27" s="814"/>
      <c r="B27" s="815"/>
      <c r="C27" s="788" t="s">
        <v>536</v>
      </c>
      <c r="D27" s="836" t="s">
        <v>544</v>
      </c>
      <c r="E27" s="836" t="s">
        <v>450</v>
      </c>
      <c r="F27" s="827"/>
      <c r="G27" s="837">
        <v>2021</v>
      </c>
      <c r="H27" s="838">
        <v>3</v>
      </c>
      <c r="I27" s="828"/>
      <c r="J27" s="839">
        <v>3800000</v>
      </c>
      <c r="K27" s="789">
        <f t="shared" si="0"/>
        <v>11400000</v>
      </c>
      <c r="L27" s="829"/>
      <c r="M27" s="828"/>
      <c r="N27" s="830"/>
      <c r="Q27" s="832"/>
      <c r="R27" s="833"/>
    </row>
    <row r="28" spans="1:19" s="824" customFormat="1" ht="17.25" customHeight="1">
      <c r="A28" s="814"/>
      <c r="B28" s="815"/>
      <c r="C28" s="790" t="s">
        <v>559</v>
      </c>
      <c r="D28" s="835" t="s">
        <v>560</v>
      </c>
      <c r="E28" s="840"/>
      <c r="F28" s="817"/>
      <c r="G28" s="841"/>
      <c r="H28" s="842"/>
      <c r="I28" s="820"/>
      <c r="J28" s="843"/>
      <c r="K28" s="791">
        <f>SUM(K29)</f>
        <v>8628000</v>
      </c>
      <c r="L28" s="822"/>
      <c r="M28" s="820"/>
      <c r="N28" s="823"/>
      <c r="Q28" s="825"/>
      <c r="R28" s="826"/>
    </row>
    <row r="29" spans="1:19" s="831" customFormat="1" ht="17.25" customHeight="1">
      <c r="A29" s="814"/>
      <c r="B29" s="815"/>
      <c r="C29" s="788" t="s">
        <v>537</v>
      </c>
      <c r="D29" s="836" t="s">
        <v>545</v>
      </c>
      <c r="E29" s="836" t="s">
        <v>550</v>
      </c>
      <c r="F29" s="827"/>
      <c r="G29" s="837">
        <v>2021</v>
      </c>
      <c r="H29" s="838">
        <v>4</v>
      </c>
      <c r="I29" s="828"/>
      <c r="J29" s="839">
        <v>2157000</v>
      </c>
      <c r="K29" s="789">
        <f t="shared" si="0"/>
        <v>8628000</v>
      </c>
      <c r="L29" s="829"/>
      <c r="M29" s="828"/>
      <c r="N29" s="830"/>
      <c r="Q29" s="832"/>
      <c r="R29" s="833"/>
    </row>
    <row r="30" spans="1:19" s="824" customFormat="1" ht="17.25" customHeight="1">
      <c r="A30" s="814"/>
      <c r="B30" s="815"/>
      <c r="C30" s="790" t="s">
        <v>555</v>
      </c>
      <c r="D30" s="835" t="s">
        <v>556</v>
      </c>
      <c r="E30" s="840"/>
      <c r="F30" s="817"/>
      <c r="G30" s="841"/>
      <c r="H30" s="842"/>
      <c r="I30" s="820"/>
      <c r="J30" s="843"/>
      <c r="K30" s="791">
        <f>SUM(K31:K33)</f>
        <v>148093000</v>
      </c>
      <c r="L30" s="822"/>
      <c r="M30" s="820"/>
      <c r="N30" s="823"/>
      <c r="Q30" s="825"/>
      <c r="R30" s="826"/>
    </row>
    <row r="31" spans="1:19" s="831" customFormat="1" ht="17.25" customHeight="1">
      <c r="A31" s="814"/>
      <c r="B31" s="815"/>
      <c r="C31" s="788" t="s">
        <v>538</v>
      </c>
      <c r="D31" s="836" t="s">
        <v>436</v>
      </c>
      <c r="E31" s="836" t="s">
        <v>551</v>
      </c>
      <c r="F31" s="827"/>
      <c r="G31" s="837">
        <v>2021</v>
      </c>
      <c r="H31" s="838">
        <v>5</v>
      </c>
      <c r="I31" s="828"/>
      <c r="J31" s="839">
        <v>11800000</v>
      </c>
      <c r="K31" s="789">
        <f t="shared" si="0"/>
        <v>59000000</v>
      </c>
      <c r="L31" s="829"/>
      <c r="M31" s="828"/>
      <c r="N31" s="830"/>
      <c r="Q31" s="832"/>
      <c r="R31" s="833"/>
    </row>
    <row r="32" spans="1:19" s="831" customFormat="1" ht="17.25" customHeight="1">
      <c r="A32" s="814"/>
      <c r="B32" s="815"/>
      <c r="C32" s="788" t="s">
        <v>539</v>
      </c>
      <c r="D32" s="836" t="s">
        <v>546</v>
      </c>
      <c r="E32" s="836" t="s">
        <v>552</v>
      </c>
      <c r="F32" s="827"/>
      <c r="G32" s="837">
        <v>2021</v>
      </c>
      <c r="H32" s="838">
        <v>3</v>
      </c>
      <c r="I32" s="828"/>
      <c r="J32" s="839">
        <v>16881000</v>
      </c>
      <c r="K32" s="789">
        <f t="shared" si="0"/>
        <v>50643000</v>
      </c>
      <c r="L32" s="829"/>
      <c r="M32" s="828"/>
      <c r="N32" s="830"/>
      <c r="Q32" s="832"/>
      <c r="R32" s="833"/>
    </row>
    <row r="33" spans="1:18" s="831" customFormat="1" ht="17.25" customHeight="1">
      <c r="A33" s="814"/>
      <c r="B33" s="815"/>
      <c r="C33" s="788" t="s">
        <v>539</v>
      </c>
      <c r="D33" s="836" t="s">
        <v>546</v>
      </c>
      <c r="E33" s="836" t="s">
        <v>416</v>
      </c>
      <c r="F33" s="827"/>
      <c r="G33" s="837">
        <v>2021</v>
      </c>
      <c r="H33" s="838">
        <v>1</v>
      </c>
      <c r="I33" s="828"/>
      <c r="J33" s="839">
        <v>38450000</v>
      </c>
      <c r="K33" s="789">
        <f t="shared" si="0"/>
        <v>38450000</v>
      </c>
      <c r="L33" s="829"/>
      <c r="M33" s="828"/>
      <c r="N33" s="830"/>
      <c r="Q33" s="832"/>
      <c r="R33" s="833"/>
    </row>
    <row r="34" spans="1:18" s="824" customFormat="1" ht="17.25" customHeight="1">
      <c r="A34" s="814"/>
      <c r="B34" s="815"/>
      <c r="C34" s="790" t="s">
        <v>557</v>
      </c>
      <c r="D34" s="835" t="s">
        <v>558</v>
      </c>
      <c r="E34" s="840"/>
      <c r="F34" s="817"/>
      <c r="G34" s="841"/>
      <c r="H34" s="842"/>
      <c r="I34" s="820"/>
      <c r="J34" s="843"/>
      <c r="K34" s="791">
        <f>SUM(K35:K36)</f>
        <v>39670000</v>
      </c>
      <c r="L34" s="822"/>
      <c r="M34" s="820"/>
      <c r="N34" s="823"/>
      <c r="Q34" s="825"/>
      <c r="R34" s="826"/>
    </row>
    <row r="35" spans="1:18" s="831" customFormat="1" ht="17.25" customHeight="1">
      <c r="A35" s="814"/>
      <c r="B35" s="815"/>
      <c r="C35" s="788" t="s">
        <v>540</v>
      </c>
      <c r="D35" s="836" t="s">
        <v>438</v>
      </c>
      <c r="E35" s="836" t="s">
        <v>553</v>
      </c>
      <c r="F35" s="827"/>
      <c r="G35" s="837">
        <v>2021</v>
      </c>
      <c r="H35" s="838">
        <v>5</v>
      </c>
      <c r="I35" s="828"/>
      <c r="J35" s="839">
        <v>2934000</v>
      </c>
      <c r="K35" s="789">
        <f t="shared" si="0"/>
        <v>14670000</v>
      </c>
      <c r="L35" s="829"/>
      <c r="M35" s="828"/>
      <c r="N35" s="830"/>
      <c r="Q35" s="832"/>
      <c r="R35" s="833"/>
    </row>
    <row r="36" spans="1:18" s="831" customFormat="1" ht="17.25" customHeight="1">
      <c r="A36" s="814"/>
      <c r="B36" s="815"/>
      <c r="C36" s="788" t="s">
        <v>540</v>
      </c>
      <c r="D36" s="836" t="s">
        <v>438</v>
      </c>
      <c r="E36" s="836" t="s">
        <v>554</v>
      </c>
      <c r="F36" s="827"/>
      <c r="G36" s="837">
        <v>2021</v>
      </c>
      <c r="H36" s="838">
        <v>5</v>
      </c>
      <c r="I36" s="828"/>
      <c r="J36" s="839">
        <v>5000000</v>
      </c>
      <c r="K36" s="789">
        <f t="shared" si="0"/>
        <v>25000000</v>
      </c>
      <c r="L36" s="829"/>
      <c r="M36" s="828"/>
      <c r="N36" s="830"/>
      <c r="Q36" s="832"/>
      <c r="R36" s="833"/>
    </row>
    <row r="37" spans="1:18" s="393" customFormat="1" ht="11.25" customHeight="1">
      <c r="A37" s="346"/>
      <c r="B37" s="347"/>
      <c r="C37" s="342"/>
      <c r="D37" s="783"/>
      <c r="E37" s="345"/>
      <c r="F37" s="343"/>
      <c r="G37" s="350"/>
      <c r="H37" s="784"/>
      <c r="I37" s="349"/>
      <c r="J37" s="785"/>
      <c r="K37" s="786"/>
      <c r="L37" s="787"/>
      <c r="M37" s="349"/>
      <c r="N37" s="348"/>
      <c r="Q37" s="394"/>
      <c r="R37" s="396"/>
    </row>
    <row r="38" spans="1:18" s="393" customFormat="1" ht="11.25" customHeight="1">
      <c r="A38" s="346"/>
      <c r="B38" s="347"/>
      <c r="C38" s="342"/>
      <c r="D38" s="783"/>
      <c r="E38" s="345"/>
      <c r="F38" s="343"/>
      <c r="G38" s="350"/>
      <c r="H38" s="784"/>
      <c r="I38" s="349"/>
      <c r="J38" s="785"/>
      <c r="K38" s="786"/>
      <c r="L38" s="787"/>
      <c r="M38" s="349"/>
      <c r="N38" s="348"/>
      <c r="Q38" s="394"/>
      <c r="R38" s="396"/>
    </row>
    <row r="39" spans="1:18" s="393" customFormat="1" ht="11.25" customHeight="1">
      <c r="A39" s="346"/>
      <c r="B39" s="347"/>
      <c r="C39" s="342"/>
      <c r="D39" s="343"/>
      <c r="E39" s="352"/>
      <c r="F39" s="343"/>
      <c r="G39" s="350"/>
      <c r="H39" s="343"/>
      <c r="I39" s="343"/>
      <c r="J39" s="344"/>
      <c r="K39" s="652"/>
      <c r="L39" s="351"/>
      <c r="M39" s="343"/>
      <c r="N39" s="348"/>
      <c r="Q39" s="394"/>
      <c r="R39" s="396"/>
    </row>
    <row r="40" spans="1:18" ht="17.25" customHeight="1">
      <c r="A40" s="353"/>
      <c r="B40" s="354" t="s">
        <v>27</v>
      </c>
      <c r="C40" s="355" t="s">
        <v>260</v>
      </c>
      <c r="D40" s="356"/>
      <c r="E40" s="357"/>
      <c r="F40" s="357"/>
      <c r="G40" s="357"/>
      <c r="H40" s="358"/>
      <c r="I40" s="358"/>
      <c r="J40" s="472"/>
      <c r="K40" s="927">
        <f>K41</f>
        <v>9500000</v>
      </c>
      <c r="L40" s="357"/>
      <c r="M40" s="357"/>
      <c r="N40" s="359"/>
    </row>
    <row r="41" spans="1:18" s="406" customFormat="1" ht="17.25" customHeight="1">
      <c r="A41" s="353"/>
      <c r="B41" s="354"/>
      <c r="C41" s="790" t="s">
        <v>589</v>
      </c>
      <c r="D41" s="790" t="s">
        <v>659</v>
      </c>
      <c r="E41" s="921"/>
      <c r="F41" s="921"/>
      <c r="G41" s="921"/>
      <c r="H41" s="922"/>
      <c r="I41" s="922"/>
      <c r="J41" s="923"/>
      <c r="K41" s="919">
        <f>K42</f>
        <v>9500000</v>
      </c>
      <c r="L41" s="921"/>
      <c r="M41" s="921"/>
      <c r="N41" s="924"/>
      <c r="Q41" s="925"/>
      <c r="R41" s="926"/>
    </row>
    <row r="42" spans="1:18" ht="17.25" customHeight="1">
      <c r="A42" s="328"/>
      <c r="B42" s="337"/>
      <c r="C42" s="920" t="s">
        <v>716</v>
      </c>
      <c r="D42" s="920" t="s">
        <v>715</v>
      </c>
      <c r="E42" s="357"/>
      <c r="F42" s="357"/>
      <c r="G42" s="357">
        <v>2021</v>
      </c>
      <c r="H42" s="358">
        <v>10</v>
      </c>
      <c r="I42" s="358"/>
      <c r="J42" s="472">
        <v>950000</v>
      </c>
      <c r="K42" s="653">
        <f>H42*J42</f>
        <v>9500000</v>
      </c>
      <c r="L42" s="357"/>
      <c r="M42" s="357"/>
      <c r="N42" s="359"/>
    </row>
    <row r="43" spans="1:18" ht="11.25" customHeight="1">
      <c r="A43" s="328"/>
      <c r="B43" s="337"/>
      <c r="C43" s="360"/>
      <c r="D43" s="361"/>
      <c r="E43" s="362"/>
      <c r="F43" s="340"/>
      <c r="G43" s="363"/>
      <c r="H43" s="340"/>
      <c r="I43" s="340"/>
      <c r="J43" s="473"/>
      <c r="K43" s="655"/>
      <c r="L43" s="365"/>
      <c r="M43" s="340"/>
      <c r="N43" s="341"/>
    </row>
    <row r="44" spans="1:18" ht="11.25" customHeight="1">
      <c r="A44" s="328"/>
      <c r="B44" s="337"/>
      <c r="C44" s="360"/>
      <c r="D44" s="358"/>
      <c r="E44" s="340"/>
      <c r="F44" s="340"/>
      <c r="G44" s="363"/>
      <c r="H44" s="340"/>
      <c r="I44" s="340"/>
      <c r="J44" s="473"/>
      <c r="K44" s="655"/>
      <c r="L44" s="365"/>
      <c r="M44" s="340"/>
      <c r="N44" s="341"/>
    </row>
    <row r="45" spans="1:18" ht="11.25" customHeight="1">
      <c r="A45" s="328"/>
      <c r="B45" s="337"/>
      <c r="C45" s="355"/>
      <c r="D45" s="366"/>
      <c r="E45" s="340"/>
      <c r="F45" s="340"/>
      <c r="G45" s="340"/>
      <c r="H45" s="340"/>
      <c r="I45" s="340"/>
      <c r="J45" s="345"/>
      <c r="K45" s="656"/>
      <c r="L45" s="363"/>
      <c r="M45" s="340"/>
      <c r="N45" s="341"/>
    </row>
    <row r="46" spans="1:18" ht="11.25" customHeight="1">
      <c r="A46" s="328" t="s">
        <v>60</v>
      </c>
      <c r="B46" s="337"/>
      <c r="C46" s="355" t="s">
        <v>56</v>
      </c>
      <c r="D46" s="367"/>
      <c r="E46" s="340"/>
      <c r="F46" s="340"/>
      <c r="G46" s="340"/>
      <c r="H46" s="340"/>
      <c r="I46" s="340"/>
      <c r="J46" s="345"/>
      <c r="K46" s="657">
        <f>K47+K53</f>
        <v>0</v>
      </c>
      <c r="L46" s="597"/>
      <c r="M46" s="544"/>
      <c r="N46" s="341"/>
    </row>
    <row r="47" spans="1:18" ht="11.25" customHeight="1">
      <c r="A47" s="328"/>
      <c r="B47" s="335" t="s">
        <v>26</v>
      </c>
      <c r="C47" s="355" t="s">
        <v>258</v>
      </c>
      <c r="D47" s="356"/>
      <c r="E47" s="357"/>
      <c r="F47" s="357"/>
      <c r="G47" s="357"/>
      <c r="H47" s="358"/>
      <c r="I47" s="358"/>
      <c r="J47" s="472"/>
      <c r="K47" s="653">
        <f>SUM(K48:K52)</f>
        <v>0</v>
      </c>
      <c r="L47" s="597"/>
      <c r="M47" s="544"/>
      <c r="N47" s="359"/>
    </row>
    <row r="48" spans="1:18" ht="11.25" customHeight="1">
      <c r="A48" s="328"/>
      <c r="B48" s="337"/>
      <c r="C48" s="546"/>
      <c r="D48" s="558"/>
      <c r="E48" s="545"/>
      <c r="F48" s="357"/>
      <c r="G48" s="357"/>
      <c r="H48" s="358"/>
      <c r="I48" s="358"/>
      <c r="J48" s="474"/>
      <c r="K48" s="658"/>
      <c r="L48" s="597"/>
      <c r="M48" s="544"/>
      <c r="N48" s="359"/>
    </row>
    <row r="49" spans="1:21" s="466" customFormat="1" ht="11.25" customHeight="1">
      <c r="A49" s="890"/>
      <c r="B49" s="891"/>
      <c r="C49" s="892"/>
      <c r="D49" s="893"/>
      <c r="E49" s="894"/>
      <c r="F49" s="472"/>
      <c r="G49" s="472"/>
      <c r="H49" s="784"/>
      <c r="I49" s="349"/>
      <c r="J49" s="895"/>
      <c r="K49" s="896"/>
      <c r="L49" s="395"/>
      <c r="M49" s="349"/>
      <c r="N49" s="897"/>
      <c r="Q49" s="898"/>
      <c r="R49" s="899"/>
    </row>
    <row r="50" spans="1:21" ht="11.25" customHeight="1">
      <c r="A50" s="328"/>
      <c r="B50" s="337"/>
      <c r="C50" s="360"/>
      <c r="D50" s="557"/>
      <c r="E50" s="545"/>
      <c r="F50" s="357"/>
      <c r="G50" s="357"/>
      <c r="H50" s="358"/>
      <c r="I50" s="358"/>
      <c r="J50" s="472"/>
      <c r="K50" s="658"/>
      <c r="L50" s="597"/>
      <c r="M50" s="544"/>
      <c r="N50" s="359"/>
    </row>
    <row r="51" spans="1:21" ht="11.25" customHeight="1">
      <c r="A51" s="328"/>
      <c r="B51" s="337"/>
      <c r="C51" s="560"/>
      <c r="D51" s="559"/>
      <c r="E51" s="368"/>
      <c r="F51" s="357"/>
      <c r="G51" s="357"/>
      <c r="H51" s="358"/>
      <c r="I51" s="358"/>
      <c r="J51" s="474"/>
      <c r="K51" s="659"/>
      <c r="L51" s="395"/>
      <c r="M51" s="349"/>
      <c r="N51" s="359"/>
    </row>
    <row r="52" spans="1:21" ht="11.25" customHeight="1">
      <c r="A52" s="328"/>
      <c r="B52" s="337"/>
      <c r="C52" s="355"/>
      <c r="D52" s="356"/>
      <c r="E52" s="357"/>
      <c r="F52" s="357"/>
      <c r="G52" s="357"/>
      <c r="H52" s="358"/>
      <c r="I52" s="358"/>
      <c r="J52" s="472"/>
      <c r="K52" s="654"/>
      <c r="L52" s="357"/>
      <c r="M52" s="357"/>
      <c r="N52" s="359"/>
      <c r="R52" s="1029"/>
      <c r="S52" s="1029"/>
      <c r="T52" s="1029"/>
      <c r="U52" s="392"/>
    </row>
    <row r="53" spans="1:21" ht="11.25" customHeight="1">
      <c r="A53" s="328"/>
      <c r="B53" s="335" t="s">
        <v>27</v>
      </c>
      <c r="C53" s="355" t="s">
        <v>260</v>
      </c>
      <c r="D53" s="356"/>
      <c r="E53" s="357"/>
      <c r="F53" s="357"/>
      <c r="G53" s="357"/>
      <c r="H53" s="358"/>
      <c r="I53" s="358"/>
      <c r="J53" s="472"/>
      <c r="K53" s="660">
        <f>SUM(K54:K55)</f>
        <v>0</v>
      </c>
      <c r="L53" s="357"/>
      <c r="M53" s="357"/>
      <c r="N53" s="359"/>
      <c r="R53" s="1029"/>
      <c r="S53" s="1029"/>
      <c r="T53" s="1029"/>
      <c r="U53" s="391"/>
    </row>
    <row r="54" spans="1:21" ht="11.25" customHeight="1">
      <c r="A54" s="328"/>
      <c r="B54" s="337"/>
      <c r="C54" s="480"/>
      <c r="D54" s="481"/>
      <c r="E54" s="357"/>
      <c r="F54" s="357"/>
      <c r="G54" s="357"/>
      <c r="H54" s="358"/>
      <c r="I54" s="358"/>
      <c r="J54" s="474"/>
      <c r="K54" s="653"/>
      <c r="L54" s="357"/>
      <c r="M54" s="357"/>
      <c r="N54" s="359"/>
      <c r="R54" s="1029"/>
      <c r="S54" s="1029"/>
      <c r="T54" s="1029"/>
      <c r="U54" s="391"/>
    </row>
    <row r="55" spans="1:21" ht="11.25" customHeight="1">
      <c r="A55" s="328"/>
      <c r="B55" s="337"/>
      <c r="C55" s="480"/>
      <c r="D55" s="481"/>
      <c r="E55" s="357"/>
      <c r="F55" s="357"/>
      <c r="G55" s="357"/>
      <c r="H55" s="358"/>
      <c r="I55" s="358"/>
      <c r="J55" s="474"/>
      <c r="K55" s="653"/>
      <c r="L55" s="357"/>
      <c r="M55" s="357"/>
      <c r="N55" s="359"/>
      <c r="R55" s="1029"/>
      <c r="S55" s="1029"/>
      <c r="T55" s="1029"/>
      <c r="U55" s="391"/>
    </row>
    <row r="56" spans="1:21" ht="11.25" customHeight="1">
      <c r="A56" s="328"/>
      <c r="B56" s="337"/>
      <c r="C56" s="360"/>
      <c r="D56" s="356"/>
      <c r="E56" s="357"/>
      <c r="F56" s="357"/>
      <c r="G56" s="357"/>
      <c r="H56" s="358"/>
      <c r="I56" s="358"/>
      <c r="J56" s="472"/>
      <c r="K56" s="653"/>
      <c r="L56" s="357"/>
      <c r="M56" s="357"/>
      <c r="N56" s="359"/>
      <c r="R56" s="1029"/>
      <c r="S56" s="1029"/>
      <c r="T56" s="1029"/>
      <c r="U56" s="391"/>
    </row>
    <row r="57" spans="1:21" ht="11.25" customHeight="1">
      <c r="A57" s="328"/>
      <c r="B57" s="337"/>
      <c r="C57" s="360"/>
      <c r="D57" s="356"/>
      <c r="E57" s="357"/>
      <c r="F57" s="357"/>
      <c r="G57" s="357"/>
      <c r="H57" s="358"/>
      <c r="I57" s="358"/>
      <c r="J57" s="472"/>
      <c r="K57" s="653"/>
      <c r="L57" s="357"/>
      <c r="M57" s="357"/>
      <c r="N57" s="359"/>
      <c r="R57" s="1029"/>
      <c r="S57" s="1029"/>
      <c r="T57" s="1029"/>
      <c r="U57" s="391"/>
    </row>
    <row r="58" spans="1:21" ht="11.25" customHeight="1">
      <c r="A58" s="328"/>
      <c r="B58" s="337"/>
      <c r="C58" s="355"/>
      <c r="D58" s="367"/>
      <c r="E58" s="340"/>
      <c r="F58" s="340"/>
      <c r="G58" s="340"/>
      <c r="H58" s="340"/>
      <c r="I58" s="340"/>
      <c r="J58" s="345"/>
      <c r="K58" s="656"/>
      <c r="L58" s="363"/>
      <c r="M58" s="340"/>
      <c r="N58" s="341"/>
      <c r="R58" s="1029"/>
      <c r="S58" s="1029"/>
      <c r="T58" s="1029"/>
      <c r="U58" s="391"/>
    </row>
    <row r="59" spans="1:21" ht="11.25" customHeight="1">
      <c r="A59" s="328" t="s">
        <v>148</v>
      </c>
      <c r="B59" s="337"/>
      <c r="C59" s="355" t="s">
        <v>80</v>
      </c>
      <c r="D59" s="369"/>
      <c r="E59" s="370"/>
      <c r="F59" s="371"/>
      <c r="G59" s="363"/>
      <c r="H59" s="363"/>
      <c r="I59" s="363"/>
      <c r="J59" s="473"/>
      <c r="K59" s="657">
        <f>K60+K66</f>
        <v>0</v>
      </c>
      <c r="L59" s="372"/>
      <c r="M59" s="364"/>
      <c r="N59" s="373"/>
      <c r="R59" s="1029"/>
      <c r="S59" s="1029"/>
      <c r="T59" s="1029"/>
      <c r="U59" s="391"/>
    </row>
    <row r="60" spans="1:21" ht="11.25" customHeight="1">
      <c r="A60" s="328"/>
      <c r="B60" s="335" t="s">
        <v>26</v>
      </c>
      <c r="C60" s="336" t="s">
        <v>258</v>
      </c>
      <c r="D60" s="374"/>
      <c r="E60" s="332"/>
      <c r="F60" s="332"/>
      <c r="G60" s="332"/>
      <c r="H60" s="333"/>
      <c r="I60" s="333"/>
      <c r="J60" s="469"/>
      <c r="K60" s="661">
        <f>SUM(K61:K65)</f>
        <v>0</v>
      </c>
      <c r="L60" s="332"/>
      <c r="M60" s="332"/>
      <c r="N60" s="334"/>
      <c r="R60" s="1029"/>
      <c r="S60" s="1029"/>
      <c r="T60" s="1029"/>
      <c r="U60" s="391"/>
    </row>
    <row r="61" spans="1:21" ht="11.25" customHeight="1">
      <c r="A61" s="328"/>
      <c r="B61" s="337"/>
      <c r="C61" s="338"/>
      <c r="D61" s="374"/>
      <c r="E61" s="332"/>
      <c r="F61" s="332"/>
      <c r="G61" s="332"/>
      <c r="H61" s="333"/>
      <c r="I61" s="333"/>
      <c r="J61" s="469"/>
      <c r="K61" s="662"/>
      <c r="L61" s="332"/>
      <c r="M61" s="332"/>
      <c r="N61" s="334"/>
      <c r="R61" s="1029"/>
      <c r="S61" s="1029"/>
      <c r="T61" s="1029"/>
      <c r="U61" s="391"/>
    </row>
    <row r="62" spans="1:21" ht="11.25" customHeight="1">
      <c r="A62" s="328"/>
      <c r="B62" s="337"/>
      <c r="C62" s="360"/>
      <c r="D62" s="562"/>
      <c r="E62" s="332"/>
      <c r="F62" s="332"/>
      <c r="G62" s="332"/>
      <c r="H62" s="333"/>
      <c r="I62" s="333"/>
      <c r="J62" s="469"/>
      <c r="K62" s="663"/>
      <c r="L62" s="332"/>
      <c r="M62" s="332"/>
      <c r="N62" s="334"/>
      <c r="R62" s="534"/>
      <c r="S62" s="534"/>
      <c r="T62" s="534"/>
      <c r="U62" s="391"/>
    </row>
    <row r="63" spans="1:21" ht="11.25" customHeight="1">
      <c r="A63" s="328"/>
      <c r="B63" s="337"/>
      <c r="C63" s="556"/>
      <c r="D63" s="561"/>
      <c r="E63" s="332"/>
      <c r="F63" s="332"/>
      <c r="G63" s="332"/>
      <c r="H63" s="333"/>
      <c r="I63" s="333"/>
      <c r="J63" s="469"/>
      <c r="K63" s="662"/>
      <c r="L63" s="332"/>
      <c r="M63" s="332"/>
      <c r="N63" s="334"/>
      <c r="R63" s="534"/>
      <c r="S63" s="534"/>
      <c r="T63" s="534"/>
      <c r="U63" s="391"/>
    </row>
    <row r="64" spans="1:21" ht="11.25" customHeight="1">
      <c r="A64" s="328"/>
      <c r="B64" s="337"/>
      <c r="C64" s="338"/>
      <c r="D64" s="374"/>
      <c r="E64" s="332"/>
      <c r="F64" s="332"/>
      <c r="G64" s="332"/>
      <c r="H64" s="333"/>
      <c r="I64" s="333"/>
      <c r="J64" s="469"/>
      <c r="K64" s="662"/>
      <c r="L64" s="332"/>
      <c r="M64" s="332"/>
      <c r="N64" s="334"/>
      <c r="R64" s="534"/>
      <c r="S64" s="534"/>
      <c r="T64" s="534"/>
      <c r="U64" s="391"/>
    </row>
    <row r="65" spans="1:18" ht="11.25" customHeight="1">
      <c r="A65" s="328"/>
      <c r="B65" s="337"/>
      <c r="C65" s="336"/>
      <c r="D65" s="374"/>
      <c r="E65" s="332"/>
      <c r="F65" s="332"/>
      <c r="G65" s="332"/>
      <c r="H65" s="333"/>
      <c r="I65" s="333"/>
      <c r="J65" s="469"/>
      <c r="K65" s="662"/>
      <c r="L65" s="332"/>
      <c r="M65" s="332"/>
      <c r="N65" s="334"/>
    </row>
    <row r="66" spans="1:18" ht="11.25" customHeight="1">
      <c r="A66" s="328"/>
      <c r="B66" s="335" t="s">
        <v>27</v>
      </c>
      <c r="C66" s="336" t="s">
        <v>260</v>
      </c>
      <c r="D66" s="374"/>
      <c r="E66" s="332"/>
      <c r="F66" s="332"/>
      <c r="G66" s="332"/>
      <c r="H66" s="333"/>
      <c r="I66" s="333"/>
      <c r="J66" s="469"/>
      <c r="K66" s="661">
        <f>SUM(K67:K68)</f>
        <v>0</v>
      </c>
      <c r="L66" s="332"/>
      <c r="M66" s="332"/>
      <c r="N66" s="334"/>
    </row>
    <row r="67" spans="1:18" ht="11.25" customHeight="1">
      <c r="A67" s="328"/>
      <c r="B67" s="337"/>
      <c r="C67" s="338" t="s">
        <v>259</v>
      </c>
      <c r="D67" s="547"/>
      <c r="E67" s="332"/>
      <c r="F67" s="332"/>
      <c r="G67" s="332"/>
      <c r="H67" s="333"/>
      <c r="I67" s="333"/>
      <c r="J67" s="469"/>
      <c r="K67" s="663"/>
      <c r="L67" s="332"/>
      <c r="M67" s="332"/>
      <c r="N67" s="334"/>
    </row>
    <row r="68" spans="1:18" ht="11.25" customHeight="1">
      <c r="A68" s="328"/>
      <c r="B68" s="337"/>
      <c r="C68" s="336"/>
      <c r="D68" s="375"/>
      <c r="E68" s="376"/>
      <c r="F68" s="377"/>
      <c r="G68" s="339"/>
      <c r="H68" s="339"/>
      <c r="I68" s="339"/>
      <c r="J68" s="475"/>
      <c r="K68" s="664"/>
      <c r="L68" s="379"/>
      <c r="M68" s="378"/>
      <c r="N68" s="373"/>
    </row>
    <row r="69" spans="1:18" ht="11.25" customHeight="1">
      <c r="A69" s="328" t="s">
        <v>149</v>
      </c>
      <c r="B69" s="337"/>
      <c r="C69" s="336" t="s">
        <v>58</v>
      </c>
      <c r="D69" s="380"/>
      <c r="E69" s="381"/>
      <c r="F69" s="377"/>
      <c r="G69" s="339"/>
      <c r="H69" s="339"/>
      <c r="I69" s="339"/>
      <c r="J69" s="475"/>
      <c r="K69" s="665">
        <f>K70+K74</f>
        <v>0</v>
      </c>
      <c r="L69" s="382"/>
      <c r="M69" s="383"/>
      <c r="N69" s="373"/>
    </row>
    <row r="70" spans="1:18" ht="11.25" customHeight="1">
      <c r="A70" s="328"/>
      <c r="B70" s="335" t="s">
        <v>26</v>
      </c>
      <c r="C70" s="336" t="s">
        <v>258</v>
      </c>
      <c r="D70" s="331"/>
      <c r="E70" s="332"/>
      <c r="F70" s="332"/>
      <c r="G70" s="332"/>
      <c r="H70" s="333"/>
      <c r="I70" s="333"/>
      <c r="J70" s="469"/>
      <c r="K70" s="661">
        <f>SUM(K71:K73)</f>
        <v>0</v>
      </c>
      <c r="L70" s="332"/>
      <c r="M70" s="332"/>
      <c r="N70" s="334"/>
    </row>
    <row r="71" spans="1:18" ht="11.25" customHeight="1">
      <c r="A71" s="328"/>
      <c r="B71" s="335"/>
      <c r="C71" s="554"/>
      <c r="D71" s="563"/>
      <c r="E71" s="332"/>
      <c r="F71" s="332"/>
      <c r="G71" s="332"/>
      <c r="H71" s="333"/>
      <c r="I71" s="333"/>
      <c r="J71" s="469"/>
      <c r="K71" s="663"/>
      <c r="L71" s="598"/>
      <c r="M71" s="599"/>
      <c r="N71" s="334"/>
    </row>
    <row r="72" spans="1:18" ht="11.25" customHeight="1">
      <c r="A72" s="328"/>
      <c r="B72" s="335"/>
      <c r="C72" s="556"/>
      <c r="D72" s="561"/>
      <c r="E72" s="332"/>
      <c r="F72" s="332"/>
      <c r="G72" s="332"/>
      <c r="H72" s="333"/>
      <c r="I72" s="333"/>
      <c r="J72" s="469"/>
      <c r="K72" s="663"/>
      <c r="L72" s="332"/>
      <c r="M72" s="332"/>
      <c r="N72" s="334"/>
    </row>
    <row r="73" spans="1:18" ht="11.25" customHeight="1">
      <c r="A73" s="328"/>
      <c r="B73" s="337"/>
      <c r="C73" s="336"/>
      <c r="D73" s="374"/>
      <c r="E73" s="332"/>
      <c r="F73" s="332"/>
      <c r="G73" s="332"/>
      <c r="H73" s="333"/>
      <c r="I73" s="333"/>
      <c r="J73" s="469"/>
      <c r="K73" s="662"/>
      <c r="L73" s="332"/>
      <c r="M73" s="332"/>
      <c r="N73" s="334"/>
    </row>
    <row r="74" spans="1:18" ht="11.25" customHeight="1">
      <c r="A74" s="328"/>
      <c r="B74" s="335" t="s">
        <v>27</v>
      </c>
      <c r="C74" s="336" t="s">
        <v>260</v>
      </c>
      <c r="D74" s="374"/>
      <c r="E74" s="332"/>
      <c r="F74" s="332"/>
      <c r="G74" s="332"/>
      <c r="H74" s="333"/>
      <c r="I74" s="333"/>
      <c r="J74" s="469"/>
      <c r="K74" s="661">
        <f>SUM(K75:K76)</f>
        <v>0</v>
      </c>
      <c r="L74" s="332"/>
      <c r="M74" s="332"/>
      <c r="N74" s="334"/>
    </row>
    <row r="75" spans="1:18" ht="11.25" customHeight="1">
      <c r="A75" s="328"/>
      <c r="B75" s="337"/>
      <c r="C75" s="338" t="s">
        <v>259</v>
      </c>
      <c r="D75" s="374"/>
      <c r="E75" s="332"/>
      <c r="F75" s="332"/>
      <c r="G75" s="332"/>
      <c r="H75" s="333"/>
      <c r="I75" s="333"/>
      <c r="J75" s="469"/>
      <c r="K75" s="662"/>
      <c r="L75" s="332"/>
      <c r="M75" s="332"/>
      <c r="N75" s="334"/>
    </row>
    <row r="76" spans="1:18" ht="11.25" customHeight="1">
      <c r="A76" s="328"/>
      <c r="B76" s="337"/>
      <c r="C76" s="336"/>
      <c r="D76" s="380"/>
      <c r="E76" s="381"/>
      <c r="F76" s="377"/>
      <c r="G76" s="339"/>
      <c r="H76" s="339"/>
      <c r="I76" s="339"/>
      <c r="J76" s="475"/>
      <c r="K76" s="666"/>
      <c r="L76" s="382"/>
      <c r="M76" s="383"/>
      <c r="N76" s="373"/>
    </row>
    <row r="77" spans="1:18" s="910" customFormat="1" ht="11.25" customHeight="1" thickBot="1">
      <c r="A77" s="900"/>
      <c r="B77" s="901"/>
      <c r="C77" s="902" t="s">
        <v>150</v>
      </c>
      <c r="D77" s="903"/>
      <c r="E77" s="903"/>
      <c r="F77" s="903"/>
      <c r="G77" s="903"/>
      <c r="H77" s="904"/>
      <c r="I77" s="904"/>
      <c r="J77" s="905"/>
      <c r="K77" s="906">
        <f>+K11+K18+K46+K59+K69</f>
        <v>263106000</v>
      </c>
      <c r="L77" s="907"/>
      <c r="M77" s="908"/>
      <c r="N77" s="909"/>
      <c r="Q77" s="911"/>
      <c r="R77" s="912"/>
    </row>
    <row r="78" spans="1:18" ht="12.75" thickTop="1">
      <c r="A78" s="397"/>
      <c r="B78" s="397"/>
      <c r="C78" s="397"/>
      <c r="D78" s="398"/>
      <c r="E78" s="398"/>
      <c r="F78" s="398"/>
      <c r="G78" s="398"/>
      <c r="H78" s="398"/>
      <c r="I78" s="398"/>
      <c r="J78" s="476"/>
      <c r="K78" s="477"/>
      <c r="L78" s="397"/>
      <c r="M78" s="398"/>
      <c r="N78" s="398"/>
    </row>
    <row r="79" spans="1:18" ht="16.5" customHeight="1">
      <c r="B79" s="388"/>
      <c r="C79" s="388"/>
      <c r="D79" s="399" t="s">
        <v>116</v>
      </c>
      <c r="E79" s="388"/>
      <c r="F79" s="398"/>
      <c r="G79" s="398"/>
      <c r="H79" s="398"/>
      <c r="I79" s="398"/>
      <c r="J79" s="476"/>
      <c r="K79" s="478"/>
      <c r="L79" s="397"/>
      <c r="M79" s="398"/>
      <c r="N79" s="398"/>
    </row>
    <row r="80" spans="1:18" ht="32.25" customHeight="1">
      <c r="B80" s="388"/>
      <c r="C80" s="388"/>
      <c r="D80" s="399" t="str">
        <f>'Data umum'!C14&amp;" "&amp;'Data umum'!C13</f>
        <v>Sekretaris Sekretariat DPRD Provinsi NTB</v>
      </c>
      <c r="E80" s="388"/>
      <c r="F80" s="398"/>
      <c r="G80" s="398"/>
      <c r="H80" s="398"/>
      <c r="I80" s="398"/>
      <c r="J80" s="476"/>
      <c r="K80" s="479"/>
      <c r="L80" s="397"/>
      <c r="M80" s="1030" t="str">
        <f>'Data umum'!A15</f>
        <v>Pengurus Barang</v>
      </c>
      <c r="N80" s="1030"/>
    </row>
    <row r="81" spans="1:14">
      <c r="B81" s="388"/>
      <c r="C81" s="388"/>
      <c r="D81" s="399" t="s">
        <v>114</v>
      </c>
      <c r="E81" s="398"/>
      <c r="F81" s="398"/>
      <c r="G81" s="398"/>
      <c r="H81" s="398"/>
      <c r="I81" s="398"/>
      <c r="J81" s="476"/>
      <c r="K81" s="476"/>
      <c r="L81" s="397"/>
      <c r="M81" s="398"/>
      <c r="N81" s="398"/>
    </row>
    <row r="82" spans="1:14">
      <c r="B82" s="389"/>
      <c r="C82" s="389"/>
      <c r="D82" s="400"/>
      <c r="E82" s="398"/>
      <c r="F82" s="398"/>
      <c r="G82" s="398"/>
      <c r="H82" s="398"/>
      <c r="I82" s="398"/>
      <c r="J82" s="476"/>
      <c r="K82" s="476"/>
      <c r="L82" s="397"/>
      <c r="M82" s="398"/>
      <c r="N82" s="398"/>
    </row>
    <row r="83" spans="1:14">
      <c r="B83" s="389"/>
      <c r="C83" s="389"/>
      <c r="D83" s="400"/>
      <c r="E83" s="398"/>
      <c r="F83" s="398"/>
      <c r="G83" s="398"/>
      <c r="H83" s="398"/>
      <c r="I83" s="398"/>
      <c r="J83" s="476"/>
      <c r="K83" s="476"/>
      <c r="L83" s="397"/>
      <c r="M83" s="398"/>
      <c r="N83" s="398"/>
    </row>
    <row r="84" spans="1:14" ht="15.75" customHeight="1">
      <c r="B84" s="401"/>
      <c r="C84" s="401"/>
      <c r="D84" s="402" t="str">
        <f>'Data umum'!C21</f>
        <v>Mahdi, SH., MH</v>
      </c>
      <c r="E84" s="401"/>
      <c r="F84" s="398"/>
      <c r="G84" s="398"/>
      <c r="H84" s="398"/>
      <c r="I84" s="398"/>
      <c r="J84" s="476"/>
      <c r="K84" s="476"/>
      <c r="L84" s="397"/>
      <c r="M84" s="1031" t="str">
        <f>'Data umum'!C15</f>
        <v>Putradi, SH</v>
      </c>
      <c r="N84" s="1031"/>
    </row>
    <row r="85" spans="1:14" ht="15.75" customHeight="1">
      <c r="B85" s="403"/>
      <c r="C85" s="403"/>
      <c r="D85" s="404" t="str">
        <f>'Data umum'!A22&amp;"."&amp;" "&amp;'Data umum'!C22</f>
        <v>NIP. 19650423 199103 1 010</v>
      </c>
      <c r="E85" s="403"/>
      <c r="F85" s="398"/>
      <c r="G85" s="398"/>
      <c r="H85" s="398"/>
      <c r="I85" s="398"/>
      <c r="J85" s="476"/>
      <c r="K85" s="476"/>
      <c r="L85" s="397"/>
      <c r="M85" s="1032" t="str">
        <f>'Data umum'!A16&amp;"."&amp;" "&amp;'Data umum'!C16</f>
        <v>NIP. 19820416 201001 1 005</v>
      </c>
      <c r="N85" s="1032"/>
    </row>
    <row r="86" spans="1:14">
      <c r="A86" s="397"/>
      <c r="B86" s="397"/>
      <c r="C86" s="397"/>
      <c r="D86" s="398"/>
      <c r="E86" s="398"/>
      <c r="F86" s="398"/>
      <c r="G86" s="398"/>
      <c r="H86" s="398"/>
      <c r="I86" s="398"/>
      <c r="J86" s="476"/>
      <c r="K86" s="476"/>
      <c r="L86" s="397"/>
      <c r="M86" s="398"/>
      <c r="N86" s="398"/>
    </row>
    <row r="87" spans="1:14">
      <c r="A87" s="397"/>
      <c r="B87" s="397"/>
      <c r="C87" s="397"/>
      <c r="D87" s="398"/>
      <c r="E87" s="398"/>
      <c r="F87" s="398"/>
      <c r="G87" s="398"/>
      <c r="H87" s="398"/>
      <c r="I87" s="398"/>
      <c r="J87" s="476"/>
      <c r="K87" s="476"/>
      <c r="L87" s="397"/>
      <c r="M87" s="398"/>
      <c r="N87" s="398"/>
    </row>
    <row r="88" spans="1:14">
      <c r="A88" s="397"/>
      <c r="B88" s="397"/>
      <c r="C88" s="397"/>
      <c r="D88" s="398"/>
      <c r="E88" s="398"/>
      <c r="F88" s="398"/>
      <c r="G88" s="398"/>
      <c r="H88" s="398"/>
      <c r="I88" s="398"/>
      <c r="J88" s="476"/>
      <c r="K88" s="476"/>
      <c r="L88" s="397"/>
      <c r="M88" s="398"/>
      <c r="N88" s="398"/>
    </row>
    <row r="89" spans="1:14">
      <c r="A89" s="397"/>
      <c r="B89" s="397"/>
      <c r="C89" s="397"/>
      <c r="D89" s="398"/>
      <c r="E89" s="398"/>
      <c r="F89" s="398"/>
      <c r="G89" s="398"/>
      <c r="H89" s="398"/>
      <c r="I89" s="398"/>
      <c r="J89" s="476"/>
      <c r="K89" s="476"/>
      <c r="L89" s="397"/>
      <c r="M89" s="398"/>
      <c r="N89" s="398"/>
    </row>
    <row r="90" spans="1:14">
      <c r="A90" s="397"/>
      <c r="B90" s="397"/>
      <c r="C90" s="397"/>
      <c r="D90" s="398"/>
      <c r="E90" s="398"/>
      <c r="F90" s="398"/>
      <c r="G90" s="398"/>
      <c r="H90" s="398"/>
      <c r="I90" s="398"/>
      <c r="J90" s="476"/>
      <c r="K90" s="476"/>
      <c r="L90" s="397"/>
      <c r="M90" s="398"/>
      <c r="N90" s="398"/>
    </row>
    <row r="91" spans="1:14">
      <c r="A91" s="397"/>
      <c r="B91" s="397"/>
      <c r="C91" s="397"/>
      <c r="D91" s="398"/>
      <c r="E91" s="398"/>
      <c r="F91" s="398"/>
      <c r="G91" s="398"/>
      <c r="H91" s="398"/>
      <c r="I91" s="398"/>
      <c r="J91" s="476"/>
      <c r="K91" s="476"/>
      <c r="L91" s="397"/>
      <c r="M91" s="398"/>
      <c r="N91" s="398"/>
    </row>
    <row r="92" spans="1:14">
      <c r="A92" s="397"/>
      <c r="B92" s="397"/>
      <c r="C92" s="397"/>
      <c r="D92" s="398"/>
      <c r="E92" s="398"/>
      <c r="F92" s="398"/>
      <c r="G92" s="398"/>
      <c r="H92" s="398"/>
      <c r="I92" s="398"/>
      <c r="J92" s="476"/>
      <c r="K92" s="476"/>
      <c r="L92" s="397"/>
      <c r="M92" s="398"/>
      <c r="N92" s="398"/>
    </row>
    <row r="93" spans="1:14">
      <c r="A93" s="397"/>
      <c r="B93" s="397"/>
      <c r="C93" s="397"/>
      <c r="D93" s="398"/>
      <c r="E93" s="398"/>
      <c r="F93" s="398"/>
      <c r="G93" s="398"/>
      <c r="H93" s="398"/>
      <c r="I93" s="398"/>
      <c r="J93" s="476"/>
      <c r="K93" s="476"/>
      <c r="L93" s="397"/>
      <c r="M93" s="398"/>
      <c r="N93" s="398"/>
    </row>
    <row r="94" spans="1:14">
      <c r="A94" s="397"/>
      <c r="B94" s="397"/>
      <c r="C94" s="397"/>
      <c r="D94" s="398"/>
      <c r="E94" s="398"/>
      <c r="F94" s="398"/>
      <c r="G94" s="398"/>
      <c r="H94" s="398"/>
      <c r="I94" s="398"/>
      <c r="J94" s="476"/>
      <c r="K94" s="476"/>
      <c r="L94" s="397"/>
      <c r="M94" s="398"/>
      <c r="N94" s="398"/>
    </row>
    <row r="95" spans="1:14">
      <c r="A95" s="397"/>
      <c r="B95" s="397"/>
      <c r="C95" s="397"/>
      <c r="D95" s="398"/>
      <c r="E95" s="398"/>
      <c r="F95" s="398"/>
      <c r="G95" s="398"/>
      <c r="H95" s="398"/>
      <c r="I95" s="398"/>
      <c r="J95" s="476"/>
      <c r="K95" s="476"/>
      <c r="L95" s="397"/>
      <c r="M95" s="398"/>
      <c r="N95" s="398"/>
    </row>
    <row r="96" spans="1:14">
      <c r="A96" s="397"/>
      <c r="B96" s="397"/>
      <c r="C96" s="397"/>
      <c r="D96" s="398"/>
      <c r="E96" s="398"/>
      <c r="F96" s="398"/>
      <c r="G96" s="398"/>
      <c r="H96" s="398"/>
      <c r="I96" s="398"/>
      <c r="J96" s="476"/>
      <c r="K96" s="476"/>
      <c r="L96" s="397"/>
      <c r="M96" s="398"/>
      <c r="N96" s="398"/>
    </row>
    <row r="97" spans="1:15">
      <c r="A97" s="397"/>
      <c r="B97" s="397"/>
      <c r="C97" s="397"/>
      <c r="D97" s="398"/>
      <c r="E97" s="398"/>
      <c r="F97" s="398"/>
      <c r="G97" s="398"/>
      <c r="H97" s="398"/>
      <c r="I97" s="398"/>
      <c r="J97" s="476"/>
      <c r="K97" s="476"/>
      <c r="L97" s="397"/>
      <c r="M97" s="398"/>
      <c r="N97" s="398"/>
    </row>
    <row r="98" spans="1:15">
      <c r="A98" s="397"/>
      <c r="B98" s="397"/>
      <c r="C98" s="397"/>
      <c r="D98" s="398"/>
      <c r="E98" s="398"/>
      <c r="F98" s="398"/>
      <c r="G98" s="398"/>
      <c r="H98" s="398"/>
      <c r="I98" s="398"/>
      <c r="J98" s="476"/>
      <c r="K98" s="476"/>
      <c r="L98" s="397"/>
      <c r="M98" s="398"/>
      <c r="N98" s="398"/>
    </row>
    <row r="100" spans="1:15">
      <c r="A100" s="1018"/>
      <c r="B100" s="1018"/>
      <c r="C100" s="1018"/>
      <c r="D100" s="1018"/>
      <c r="E100" s="405"/>
      <c r="F100" s="405"/>
      <c r="G100" s="406"/>
      <c r="H100" s="406"/>
      <c r="I100" s="406"/>
      <c r="O100" s="407"/>
    </row>
    <row r="101" spans="1:15">
      <c r="A101" s="388"/>
      <c r="B101" s="388"/>
      <c r="C101" s="388"/>
      <c r="D101" s="388"/>
      <c r="E101" s="405"/>
      <c r="F101" s="405"/>
      <c r="G101" s="406"/>
      <c r="H101" s="406"/>
      <c r="I101" s="406"/>
      <c r="O101" s="406"/>
    </row>
    <row r="102" spans="1:15">
      <c r="A102" s="1018"/>
      <c r="B102" s="1018"/>
      <c r="C102" s="1018"/>
      <c r="D102" s="1018"/>
      <c r="E102" s="407"/>
      <c r="F102" s="406"/>
      <c r="G102" s="406"/>
      <c r="H102" s="406"/>
      <c r="I102" s="406"/>
      <c r="O102" s="406"/>
    </row>
    <row r="103" spans="1:15">
      <c r="A103" s="389"/>
      <c r="B103" s="389"/>
      <c r="C103" s="389"/>
      <c r="D103" s="399"/>
      <c r="E103" s="407"/>
      <c r="F103" s="406"/>
      <c r="G103" s="406"/>
      <c r="H103" s="406"/>
      <c r="I103" s="406"/>
      <c r="O103" s="406"/>
    </row>
    <row r="104" spans="1:15">
      <c r="A104" s="389"/>
      <c r="B104" s="389"/>
      <c r="C104" s="389"/>
      <c r="D104" s="388"/>
      <c r="E104" s="406"/>
      <c r="F104" s="406"/>
      <c r="G104" s="406"/>
      <c r="H104" s="406"/>
      <c r="I104" s="406"/>
      <c r="O104" s="406"/>
    </row>
    <row r="105" spans="1:15">
      <c r="A105" s="389"/>
      <c r="B105" s="389"/>
      <c r="C105" s="389"/>
      <c r="D105" s="402"/>
      <c r="E105" s="401"/>
      <c r="F105" s="406"/>
      <c r="G105" s="406"/>
      <c r="H105" s="406"/>
      <c r="I105" s="406"/>
      <c r="O105" s="408"/>
    </row>
    <row r="106" spans="1:15">
      <c r="A106" s="389"/>
      <c r="B106" s="389"/>
      <c r="C106" s="389"/>
      <c r="D106" s="404"/>
      <c r="E106" s="409"/>
      <c r="F106" s="406"/>
      <c r="G106" s="406"/>
      <c r="H106" s="406"/>
      <c r="I106" s="406"/>
      <c r="O106" s="407"/>
    </row>
  </sheetData>
  <mergeCells count="22">
    <mergeCell ref="R52:T61"/>
    <mergeCell ref="M80:N80"/>
    <mergeCell ref="M84:N84"/>
    <mergeCell ref="M85:N85"/>
    <mergeCell ref="A1:N1"/>
    <mergeCell ref="A2:N2"/>
    <mergeCell ref="A7:A8"/>
    <mergeCell ref="D7:D8"/>
    <mergeCell ref="E7:E8"/>
    <mergeCell ref="F7:F8"/>
    <mergeCell ref="G7:G8"/>
    <mergeCell ref="H7:I8"/>
    <mergeCell ref="J7:J8"/>
    <mergeCell ref="K7:K8"/>
    <mergeCell ref="M7:M8"/>
    <mergeCell ref="N7:N8"/>
    <mergeCell ref="A100:D100"/>
    <mergeCell ref="A102:D102"/>
    <mergeCell ref="L7:L8"/>
    <mergeCell ref="B9:C9"/>
    <mergeCell ref="B10:C10"/>
    <mergeCell ref="B7:C8"/>
  </mergeCells>
  <printOptions horizontalCentered="1"/>
  <pageMargins left="0.5" right="0.25" top="0.5" bottom="0.5" header="0" footer="0"/>
  <pageSetup paperSize="9" scale="65" orientation="landscape" horizontalDpi="4294967293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1"/>
  <sheetViews>
    <sheetView view="pageBreakPreview" topLeftCell="A400" zoomScaleSheetLayoutView="100" workbookViewId="0">
      <selection activeCell="J379" sqref="J379"/>
    </sheetView>
  </sheetViews>
  <sheetFormatPr defaultRowHeight="12.75"/>
  <cols>
    <col min="1" max="1" width="5.28515625" style="123" customWidth="1"/>
    <col min="2" max="2" width="18.28515625" style="123" customWidth="1"/>
    <col min="3" max="3" width="30.85546875" style="123" customWidth="1"/>
    <col min="4" max="4" width="13.7109375" style="123" customWidth="1"/>
    <col min="5" max="5" width="10.42578125" style="123" customWidth="1"/>
    <col min="6" max="6" width="9.28515625" style="123" customWidth="1"/>
    <col min="7" max="8" width="6.28515625" style="123" customWidth="1"/>
    <col min="9" max="9" width="14.85546875" style="123" customWidth="1"/>
    <col min="10" max="10" width="18.7109375" style="123" customWidth="1"/>
    <col min="11" max="11" width="18.85546875" style="123" customWidth="1"/>
    <col min="12" max="12" width="16.7109375" style="123" bestFit="1" customWidth="1"/>
    <col min="13" max="13" width="13.85546875" style="123" customWidth="1"/>
    <col min="14" max="14" width="16.5703125" style="123" bestFit="1" customWidth="1"/>
    <col min="15" max="15" width="18.85546875" style="123" customWidth="1"/>
    <col min="16" max="16" width="19" style="123" customWidth="1"/>
    <col min="17" max="17" width="9.85546875" style="123" hidden="1" customWidth="1"/>
    <col min="18" max="18" width="9" style="123" customWidth="1"/>
    <col min="19" max="20" width="9.140625" style="123"/>
    <col min="21" max="21" width="12.28515625" style="123" bestFit="1" customWidth="1"/>
    <col min="22" max="16384" width="9.140625" style="123"/>
  </cols>
  <sheetData>
    <row r="1" spans="1:18" s="158" customFormat="1" ht="32.25" customHeight="1">
      <c r="A1" s="1041" t="s">
        <v>253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  <c r="Q1" s="1041"/>
      <c r="R1" s="1041"/>
    </row>
    <row r="2" spans="1:18" s="158" customFormat="1" ht="32.25" customHeight="1">
      <c r="A2" s="1041" t="s">
        <v>569</v>
      </c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1041"/>
      <c r="N2" s="1041"/>
      <c r="O2" s="1041"/>
      <c r="P2" s="1041"/>
      <c r="Q2" s="1041"/>
      <c r="R2" s="1041"/>
    </row>
    <row r="4" spans="1:18" ht="18" customHeight="1">
      <c r="A4" s="1043" t="str">
        <f>'Data umum'!C13</f>
        <v>Sekretariat DPRD Provinsi NTB</v>
      </c>
      <c r="B4" s="1043"/>
      <c r="C4" s="1043"/>
    </row>
    <row r="5" spans="1:18" ht="21.75" customHeight="1">
      <c r="A5" s="1043" t="s">
        <v>145</v>
      </c>
      <c r="B5" s="1043"/>
      <c r="C5" s="1043"/>
    </row>
    <row r="7" spans="1:18" s="159" customFormat="1" ht="25.5" customHeight="1">
      <c r="A7" s="1042" t="s">
        <v>0</v>
      </c>
      <c r="B7" s="1042" t="s">
        <v>146</v>
      </c>
      <c r="C7" s="1042" t="s">
        <v>1</v>
      </c>
      <c r="D7" s="1042" t="s">
        <v>2</v>
      </c>
      <c r="E7" s="1042" t="s">
        <v>7</v>
      </c>
      <c r="F7" s="1042" t="s">
        <v>3</v>
      </c>
      <c r="G7" s="1042" t="s">
        <v>5</v>
      </c>
      <c r="H7" s="1042"/>
      <c r="I7" s="1042" t="s">
        <v>4</v>
      </c>
      <c r="J7" s="1042" t="s">
        <v>34</v>
      </c>
      <c r="K7" s="1042" t="s">
        <v>200</v>
      </c>
      <c r="L7" s="1042" t="s">
        <v>151</v>
      </c>
      <c r="M7" s="1042"/>
      <c r="N7" s="1042"/>
      <c r="O7" s="1042" t="s">
        <v>201</v>
      </c>
      <c r="P7" s="1042" t="s">
        <v>36</v>
      </c>
      <c r="Q7" s="1042" t="s">
        <v>153</v>
      </c>
      <c r="R7" s="1042" t="s">
        <v>6</v>
      </c>
    </row>
    <row r="8" spans="1:18" s="159" customFormat="1" ht="41.25" customHeight="1">
      <c r="A8" s="1042"/>
      <c r="B8" s="1042"/>
      <c r="C8" s="1042"/>
      <c r="D8" s="1042"/>
      <c r="E8" s="1042"/>
      <c r="F8" s="1042"/>
      <c r="G8" s="1042"/>
      <c r="H8" s="1042"/>
      <c r="I8" s="1042"/>
      <c r="J8" s="1042"/>
      <c r="K8" s="1042"/>
      <c r="L8" s="317" t="s">
        <v>385</v>
      </c>
      <c r="M8" s="698" t="s">
        <v>711</v>
      </c>
      <c r="N8" s="317" t="s">
        <v>152</v>
      </c>
      <c r="O8" s="1042"/>
      <c r="P8" s="1042"/>
      <c r="Q8" s="1042"/>
      <c r="R8" s="1042"/>
    </row>
    <row r="9" spans="1:18" s="159" customFormat="1">
      <c r="A9" s="160">
        <v>1</v>
      </c>
      <c r="B9" s="161">
        <v>2</v>
      </c>
      <c r="C9" s="162">
        <v>3</v>
      </c>
      <c r="D9" s="160">
        <v>4</v>
      </c>
      <c r="E9" s="160">
        <v>5</v>
      </c>
      <c r="F9" s="160">
        <v>6</v>
      </c>
      <c r="G9" s="160">
        <v>7</v>
      </c>
      <c r="H9" s="160">
        <v>8</v>
      </c>
      <c r="I9" s="160">
        <v>9</v>
      </c>
      <c r="J9" s="160">
        <v>10</v>
      </c>
      <c r="K9" s="160">
        <v>11</v>
      </c>
      <c r="L9" s="160">
        <v>12</v>
      </c>
      <c r="M9" s="160"/>
      <c r="N9" s="160">
        <v>13</v>
      </c>
      <c r="O9" s="160">
        <v>14</v>
      </c>
      <c r="P9" s="160">
        <v>15</v>
      </c>
      <c r="Q9" s="160">
        <v>16</v>
      </c>
      <c r="R9" s="160">
        <v>16</v>
      </c>
    </row>
    <row r="10" spans="1:18">
      <c r="A10" s="119" t="s">
        <v>8</v>
      </c>
      <c r="B10" s="1047" t="s">
        <v>9</v>
      </c>
      <c r="C10" s="1048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  <row r="11" spans="1:18">
      <c r="A11" s="119" t="s">
        <v>10</v>
      </c>
      <c r="B11" s="1047" t="s">
        <v>154</v>
      </c>
      <c r="C11" s="1048"/>
      <c r="D11" s="121"/>
      <c r="E11" s="121"/>
      <c r="F11" s="121"/>
      <c r="G11" s="122"/>
      <c r="H11" s="122"/>
      <c r="I11" s="121"/>
      <c r="J11" s="121"/>
      <c r="K11" s="121"/>
      <c r="L11" s="121"/>
      <c r="M11" s="121"/>
      <c r="N11" s="121"/>
      <c r="O11" s="121"/>
      <c r="P11" s="121"/>
      <c r="Q11" s="121"/>
      <c r="R11" s="122"/>
    </row>
    <row r="12" spans="1:18">
      <c r="A12" s="119"/>
      <c r="B12" s="319"/>
      <c r="C12" s="120"/>
      <c r="D12" s="121"/>
      <c r="E12" s="121"/>
      <c r="F12" s="121"/>
      <c r="G12" s="122"/>
      <c r="H12" s="122"/>
      <c r="I12" s="121"/>
      <c r="J12" s="121"/>
      <c r="K12" s="121"/>
      <c r="L12" s="121"/>
      <c r="M12" s="121"/>
      <c r="N12" s="121"/>
      <c r="O12" s="121"/>
      <c r="P12" s="121"/>
      <c r="Q12" s="121"/>
      <c r="R12" s="122"/>
    </row>
    <row r="13" spans="1:18">
      <c r="A13" s="119" t="s">
        <v>12</v>
      </c>
      <c r="B13" s="1045" t="s">
        <v>155</v>
      </c>
      <c r="C13" s="104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18">
      <c r="A14" s="119"/>
      <c r="B14" s="163" t="s">
        <v>163</v>
      </c>
      <c r="C14" s="120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18">
      <c r="A15" s="119"/>
      <c r="B15" s="163" t="s">
        <v>164</v>
      </c>
      <c r="C15" s="120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18">
      <c r="A16" s="119"/>
      <c r="B16" s="163" t="s">
        <v>165</v>
      </c>
      <c r="C16" s="120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</row>
    <row r="17" spans="1:18">
      <c r="A17" s="119"/>
      <c r="B17" s="163" t="s">
        <v>166</v>
      </c>
      <c r="C17" s="120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</row>
    <row r="18" spans="1:18">
      <c r="A18" s="119"/>
      <c r="B18" s="163" t="s">
        <v>167</v>
      </c>
      <c r="C18" s="120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</row>
    <row r="19" spans="1:18">
      <c r="A19" s="119"/>
      <c r="B19" s="163" t="s">
        <v>168</v>
      </c>
      <c r="C19" s="120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</row>
    <row r="20" spans="1:18">
      <c r="A20" s="119" t="s">
        <v>13</v>
      </c>
      <c r="B20" s="319" t="s">
        <v>156</v>
      </c>
      <c r="C20" s="120"/>
      <c r="D20" s="121"/>
      <c r="E20" s="121"/>
      <c r="F20" s="121"/>
      <c r="G20" s="122"/>
      <c r="H20" s="122"/>
      <c r="I20" s="121"/>
      <c r="J20" s="121"/>
      <c r="K20" s="121"/>
      <c r="L20" s="121"/>
      <c r="M20" s="121"/>
      <c r="N20" s="121"/>
      <c r="O20" s="121"/>
      <c r="P20" s="121"/>
      <c r="Q20" s="121"/>
      <c r="R20" s="122"/>
    </row>
    <row r="21" spans="1:18">
      <c r="A21" s="119"/>
      <c r="B21" s="163" t="s">
        <v>163</v>
      </c>
      <c r="C21" s="120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1:18">
      <c r="A22" s="119"/>
      <c r="B22" s="163" t="s">
        <v>164</v>
      </c>
      <c r="C22" s="120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</row>
    <row r="23" spans="1:18">
      <c r="A23" s="119"/>
      <c r="B23" s="163" t="s">
        <v>165</v>
      </c>
      <c r="C23" s="120"/>
      <c r="D23" s="122"/>
      <c r="E23" s="122"/>
      <c r="F23" s="122"/>
      <c r="G23" s="122"/>
      <c r="H23" s="122"/>
      <c r="I23" s="122"/>
      <c r="J23" s="316">
        <f>J24+J25</f>
        <v>0</v>
      </c>
      <c r="K23" s="122"/>
      <c r="L23" s="122"/>
      <c r="M23" s="122"/>
      <c r="N23" s="122"/>
      <c r="O23" s="122"/>
      <c r="P23" s="122"/>
      <c r="Q23" s="122"/>
      <c r="R23" s="168"/>
    </row>
    <row r="24" spans="1:18">
      <c r="A24" s="119"/>
      <c r="B24" s="411"/>
      <c r="C24" s="412"/>
      <c r="D24" s="413"/>
      <c r="E24" s="413"/>
      <c r="F24" s="413"/>
      <c r="G24" s="413"/>
      <c r="H24" s="413"/>
      <c r="I24" s="414"/>
      <c r="J24" s="415"/>
      <c r="K24" s="122"/>
      <c r="L24" s="122"/>
      <c r="M24" s="122"/>
      <c r="N24" s="122"/>
      <c r="O24" s="122"/>
      <c r="P24" s="122"/>
      <c r="Q24" s="122"/>
      <c r="R24" s="168"/>
    </row>
    <row r="25" spans="1:18" s="420" customFormat="1">
      <c r="A25" s="416"/>
      <c r="B25" s="411"/>
      <c r="C25" s="417"/>
      <c r="D25" s="413"/>
      <c r="E25" s="413"/>
      <c r="F25" s="413"/>
      <c r="G25" s="413"/>
      <c r="H25" s="413"/>
      <c r="I25" s="418"/>
      <c r="J25" s="415"/>
      <c r="K25" s="419"/>
      <c r="L25" s="419"/>
      <c r="M25" s="419"/>
      <c r="N25" s="419"/>
      <c r="O25" s="419"/>
      <c r="P25" s="419"/>
      <c r="Q25" s="419"/>
      <c r="R25" s="168"/>
    </row>
    <row r="26" spans="1:18">
      <c r="A26" s="119"/>
      <c r="B26" s="163"/>
      <c r="C26" s="120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68"/>
    </row>
    <row r="27" spans="1:18">
      <c r="A27" s="119"/>
      <c r="B27" s="163" t="s">
        <v>166</v>
      </c>
      <c r="C27" s="120"/>
      <c r="D27" s="122"/>
      <c r="E27" s="122"/>
      <c r="F27" s="122"/>
      <c r="G27" s="122"/>
      <c r="H27" s="122"/>
      <c r="I27" s="122"/>
      <c r="J27" s="169">
        <f>J28</f>
        <v>0</v>
      </c>
      <c r="K27" s="122"/>
      <c r="L27" s="122"/>
      <c r="M27" s="122"/>
      <c r="N27" s="122"/>
      <c r="O27" s="122"/>
      <c r="P27" s="122"/>
      <c r="Q27" s="122"/>
      <c r="R27" s="168"/>
    </row>
    <row r="28" spans="1:18" ht="13.5" customHeight="1">
      <c r="A28" s="119"/>
      <c r="B28" s="410"/>
      <c r="C28" s="180"/>
      <c r="D28" s="122"/>
      <c r="E28" s="122"/>
      <c r="F28" s="122"/>
      <c r="G28" s="122"/>
      <c r="H28" s="122"/>
      <c r="I28" s="171"/>
      <c r="J28" s="171"/>
      <c r="K28" s="122"/>
      <c r="L28" s="122"/>
      <c r="M28" s="122"/>
      <c r="N28" s="122"/>
      <c r="O28" s="122"/>
      <c r="P28" s="122"/>
      <c r="Q28" s="122"/>
      <c r="R28" s="168"/>
    </row>
    <row r="29" spans="1:18">
      <c r="A29" s="119"/>
      <c r="B29" s="163"/>
      <c r="C29" s="120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68"/>
    </row>
    <row r="30" spans="1:18">
      <c r="A30" s="119"/>
      <c r="B30" s="163"/>
      <c r="C30" s="120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68"/>
    </row>
    <row r="31" spans="1:18">
      <c r="A31" s="119"/>
      <c r="B31" s="163" t="s">
        <v>167</v>
      </c>
      <c r="C31" s="120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68"/>
    </row>
    <row r="32" spans="1:18">
      <c r="A32" s="119"/>
      <c r="B32" s="163" t="s">
        <v>168</v>
      </c>
      <c r="C32" s="120"/>
      <c r="D32" s="122"/>
      <c r="E32" s="122"/>
      <c r="F32" s="122"/>
      <c r="G32" s="122"/>
      <c r="H32" s="122"/>
      <c r="I32" s="122"/>
      <c r="J32" s="169">
        <f>SUM(J33:J34)</f>
        <v>0</v>
      </c>
      <c r="K32" s="122"/>
      <c r="L32" s="122"/>
      <c r="M32" s="122"/>
      <c r="N32" s="122"/>
      <c r="O32" s="122"/>
      <c r="P32" s="122"/>
      <c r="Q32" s="122"/>
      <c r="R32" s="168"/>
    </row>
    <row r="33" spans="1:18" ht="15">
      <c r="A33" s="119"/>
      <c r="B33" s="163"/>
      <c r="C33" s="421"/>
      <c r="D33" s="122"/>
      <c r="E33" s="122"/>
      <c r="F33" s="122"/>
      <c r="G33" s="122"/>
      <c r="H33" s="122"/>
      <c r="I33" s="171"/>
      <c r="J33" s="171"/>
      <c r="K33" s="122"/>
      <c r="L33" s="122"/>
      <c r="M33" s="122"/>
      <c r="N33" s="122"/>
      <c r="O33" s="122"/>
      <c r="P33" s="122"/>
      <c r="Q33" s="122"/>
      <c r="R33" s="168"/>
    </row>
    <row r="34" spans="1:18" ht="15">
      <c r="A34" s="119"/>
      <c r="B34" s="163"/>
      <c r="C34" s="421"/>
      <c r="D34" s="122"/>
      <c r="E34" s="122"/>
      <c r="F34" s="122"/>
      <c r="G34" s="122"/>
      <c r="H34" s="122"/>
      <c r="I34" s="171"/>
      <c r="J34" s="171"/>
      <c r="K34" s="122"/>
      <c r="L34" s="122"/>
      <c r="M34" s="122"/>
      <c r="N34" s="122"/>
      <c r="O34" s="122"/>
      <c r="P34" s="122"/>
      <c r="Q34" s="122"/>
      <c r="R34" s="168"/>
    </row>
    <row r="35" spans="1:18">
      <c r="A35" s="119"/>
      <c r="B35" s="163"/>
      <c r="C35" s="120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68"/>
    </row>
    <row r="36" spans="1:18">
      <c r="A36" s="119" t="s">
        <v>14</v>
      </c>
      <c r="B36" s="319" t="s">
        <v>106</v>
      </c>
      <c r="C36" s="120"/>
      <c r="D36" s="164"/>
      <c r="E36" s="165"/>
      <c r="F36" s="121"/>
      <c r="G36" s="122"/>
      <c r="H36" s="122"/>
      <c r="I36" s="121"/>
      <c r="J36" s="121"/>
      <c r="K36" s="121"/>
      <c r="L36" s="121"/>
      <c r="M36" s="121"/>
      <c r="N36" s="121"/>
      <c r="O36" s="121"/>
      <c r="P36" s="121"/>
      <c r="Q36" s="121"/>
      <c r="R36" s="168"/>
    </row>
    <row r="37" spans="1:18">
      <c r="A37" s="119"/>
      <c r="B37" s="163" t="s">
        <v>163</v>
      </c>
      <c r="C37" s="120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68"/>
    </row>
    <row r="38" spans="1:18">
      <c r="A38" s="119"/>
      <c r="B38" s="163" t="s">
        <v>164</v>
      </c>
      <c r="C38" s="120"/>
      <c r="D38" s="122"/>
      <c r="E38" s="122"/>
      <c r="F38" s="511"/>
      <c r="G38" s="122"/>
      <c r="H38" s="122"/>
      <c r="I38" s="519"/>
      <c r="J38" s="519"/>
      <c r="K38" s="519"/>
      <c r="L38" s="519"/>
      <c r="M38" s="519"/>
      <c r="N38" s="519"/>
      <c r="O38" s="519"/>
      <c r="P38" s="519"/>
      <c r="Q38" s="122"/>
      <c r="R38" s="168"/>
    </row>
    <row r="39" spans="1:18">
      <c r="A39" s="119"/>
      <c r="B39" s="163"/>
      <c r="C39" s="120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68"/>
    </row>
    <row r="40" spans="1:18">
      <c r="A40" s="119"/>
      <c r="B40" s="163" t="s">
        <v>165</v>
      </c>
      <c r="C40" s="120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68"/>
    </row>
    <row r="41" spans="1:18">
      <c r="A41" s="119"/>
      <c r="B41" s="163" t="s">
        <v>166</v>
      </c>
      <c r="C41" s="120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68"/>
    </row>
    <row r="42" spans="1:18">
      <c r="A42" s="119"/>
      <c r="B42" s="163" t="s">
        <v>167</v>
      </c>
      <c r="C42" s="120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68"/>
    </row>
    <row r="43" spans="1:18">
      <c r="A43" s="119"/>
      <c r="B43" s="163" t="s">
        <v>168</v>
      </c>
      <c r="C43" s="120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68"/>
    </row>
    <row r="44" spans="1:18">
      <c r="A44" s="119"/>
      <c r="B44" s="548"/>
      <c r="C44" s="120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68"/>
    </row>
    <row r="45" spans="1:18">
      <c r="A45" s="119"/>
      <c r="B45" s="548"/>
      <c r="C45" s="120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68"/>
    </row>
    <row r="46" spans="1:18">
      <c r="A46" s="119" t="s">
        <v>15</v>
      </c>
      <c r="B46" s="319" t="s">
        <v>18</v>
      </c>
      <c r="C46" s="120"/>
      <c r="D46" s="121"/>
      <c r="E46" s="121"/>
      <c r="F46" s="121"/>
      <c r="G46" s="122"/>
      <c r="H46" s="122"/>
      <c r="I46" s="121"/>
      <c r="J46" s="121"/>
      <c r="K46" s="121"/>
      <c r="L46" s="121"/>
      <c r="M46" s="121"/>
      <c r="N46" s="121"/>
      <c r="O46" s="121"/>
      <c r="P46" s="121"/>
      <c r="Q46" s="121"/>
      <c r="R46" s="168"/>
    </row>
    <row r="47" spans="1:18">
      <c r="A47" s="119"/>
      <c r="B47" s="163" t="s">
        <v>163</v>
      </c>
      <c r="C47" s="12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68"/>
    </row>
    <row r="48" spans="1:18">
      <c r="A48" s="119"/>
      <c r="B48" s="163" t="s">
        <v>164</v>
      </c>
      <c r="C48" s="120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68"/>
    </row>
    <row r="49" spans="1:18">
      <c r="A49" s="119"/>
      <c r="B49" s="163" t="s">
        <v>165</v>
      </c>
      <c r="C49" s="120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68"/>
    </row>
    <row r="50" spans="1:18">
      <c r="A50" s="119"/>
      <c r="B50" s="163" t="s">
        <v>166</v>
      </c>
      <c r="C50" s="120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68"/>
    </row>
    <row r="51" spans="1:18">
      <c r="A51" s="119"/>
      <c r="B51" s="163" t="s">
        <v>167</v>
      </c>
      <c r="C51" s="120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68"/>
    </row>
    <row r="52" spans="1:18">
      <c r="A52" s="119"/>
      <c r="B52" s="163" t="s">
        <v>168</v>
      </c>
      <c r="C52" s="120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68"/>
    </row>
    <row r="53" spans="1:18">
      <c r="A53" s="119" t="s">
        <v>16</v>
      </c>
      <c r="B53" s="163" t="s">
        <v>384</v>
      </c>
      <c r="C53" s="120"/>
      <c r="D53" s="122"/>
      <c r="E53" s="122"/>
      <c r="F53" s="122"/>
      <c r="G53" s="122"/>
      <c r="H53" s="122"/>
      <c r="I53" s="122"/>
      <c r="J53" s="170">
        <f>SUM(J54:J55)</f>
        <v>0</v>
      </c>
      <c r="K53" s="122"/>
      <c r="L53" s="122"/>
      <c r="M53" s="122"/>
      <c r="N53" s="122"/>
      <c r="O53" s="122"/>
      <c r="P53" s="122"/>
      <c r="Q53" s="122"/>
      <c r="R53" s="168"/>
    </row>
    <row r="54" spans="1:18" ht="15">
      <c r="A54" s="119"/>
      <c r="B54" s="887"/>
      <c r="C54" s="888"/>
      <c r="D54" s="551"/>
      <c r="E54" s="552"/>
      <c r="F54" s="553"/>
      <c r="G54" s="552"/>
      <c r="H54" s="552"/>
      <c r="I54" s="213"/>
      <c r="J54" s="170"/>
      <c r="K54" s="122"/>
      <c r="L54" s="122"/>
      <c r="M54" s="122"/>
      <c r="N54" s="122"/>
      <c r="O54" s="122"/>
      <c r="P54" s="122"/>
      <c r="Q54" s="122"/>
      <c r="R54" s="168"/>
    </row>
    <row r="55" spans="1:18" ht="15">
      <c r="A55" s="119"/>
      <c r="B55" s="887"/>
      <c r="C55" s="888"/>
      <c r="D55" s="551"/>
      <c r="E55" s="552"/>
      <c r="F55" s="553"/>
      <c r="G55" s="552"/>
      <c r="H55" s="552"/>
      <c r="I55" s="213"/>
      <c r="J55" s="170"/>
      <c r="K55" s="166"/>
      <c r="L55" s="166"/>
      <c r="M55" s="166"/>
      <c r="N55" s="166"/>
      <c r="O55" s="166"/>
      <c r="P55" s="166"/>
      <c r="Q55" s="167"/>
      <c r="R55" s="168"/>
    </row>
    <row r="56" spans="1:18" ht="15">
      <c r="A56" s="119"/>
      <c r="B56" s="549"/>
      <c r="C56" s="550"/>
      <c r="D56" s="551"/>
      <c r="E56" s="552"/>
      <c r="F56" s="553"/>
      <c r="G56" s="552"/>
      <c r="H56" s="552"/>
      <c r="I56" s="213"/>
      <c r="J56" s="170"/>
      <c r="K56" s="166"/>
      <c r="L56" s="166"/>
      <c r="M56" s="166"/>
      <c r="N56" s="166"/>
      <c r="O56" s="166"/>
      <c r="P56" s="166"/>
      <c r="Q56" s="167"/>
      <c r="R56" s="168"/>
    </row>
    <row r="57" spans="1:18">
      <c r="A57" s="119" t="s">
        <v>19</v>
      </c>
      <c r="B57" s="319" t="s">
        <v>160</v>
      </c>
      <c r="C57" s="120"/>
      <c r="D57" s="121"/>
      <c r="E57" s="121"/>
      <c r="F57" s="121"/>
      <c r="G57" s="122"/>
      <c r="H57" s="122"/>
      <c r="I57" s="121"/>
      <c r="J57" s="121"/>
      <c r="K57" s="121"/>
      <c r="L57" s="121"/>
      <c r="M57" s="121"/>
      <c r="N57" s="121"/>
      <c r="O57" s="121"/>
      <c r="P57" s="121"/>
      <c r="Q57" s="121"/>
      <c r="R57" s="168"/>
    </row>
    <row r="58" spans="1:18">
      <c r="A58" s="119"/>
      <c r="B58" s="319"/>
      <c r="C58" s="120"/>
      <c r="D58" s="121"/>
      <c r="E58" s="121"/>
      <c r="F58" s="121"/>
      <c r="G58" s="122"/>
      <c r="H58" s="122"/>
      <c r="I58" s="121"/>
      <c r="J58" s="121"/>
      <c r="K58" s="121"/>
      <c r="L58" s="121"/>
      <c r="M58" s="121"/>
      <c r="N58" s="121"/>
      <c r="O58" s="121"/>
      <c r="P58" s="121"/>
      <c r="Q58" s="121"/>
      <c r="R58" s="168"/>
    </row>
    <row r="59" spans="1:18">
      <c r="A59" s="119" t="s">
        <v>12</v>
      </c>
      <c r="B59" s="319" t="s">
        <v>21</v>
      </c>
      <c r="C59" s="120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68"/>
    </row>
    <row r="60" spans="1:18">
      <c r="A60" s="119"/>
      <c r="B60" s="163" t="s">
        <v>163</v>
      </c>
      <c r="C60" s="120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68"/>
    </row>
    <row r="61" spans="1:18">
      <c r="A61" s="119"/>
      <c r="B61" s="163" t="s">
        <v>164</v>
      </c>
      <c r="C61" s="120"/>
      <c r="D61" s="122"/>
      <c r="E61" s="122"/>
      <c r="F61" s="122"/>
      <c r="G61" s="122"/>
      <c r="H61" s="122"/>
      <c r="I61" s="122"/>
      <c r="J61" s="169">
        <v>0</v>
      </c>
      <c r="K61" s="169">
        <v>0</v>
      </c>
      <c r="L61" s="169">
        <v>0</v>
      </c>
      <c r="M61" s="169"/>
      <c r="N61" s="169">
        <v>0</v>
      </c>
      <c r="O61" s="169">
        <v>0</v>
      </c>
      <c r="P61" s="169">
        <v>0</v>
      </c>
      <c r="Q61" s="122"/>
      <c r="R61" s="168"/>
    </row>
    <row r="62" spans="1:18">
      <c r="A62" s="119"/>
      <c r="B62" s="163"/>
      <c r="C62" s="120" t="s">
        <v>126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68"/>
    </row>
    <row r="63" spans="1:18">
      <c r="A63" s="119"/>
      <c r="B63" s="163" t="s">
        <v>165</v>
      </c>
      <c r="C63" s="120"/>
      <c r="D63" s="122"/>
      <c r="E63" s="122"/>
      <c r="F63" s="122"/>
      <c r="G63" s="122"/>
      <c r="H63" s="122"/>
      <c r="I63" s="122"/>
      <c r="J63" s="169"/>
      <c r="K63" s="169"/>
      <c r="L63" s="169"/>
      <c r="M63" s="169"/>
      <c r="N63" s="169"/>
      <c r="O63" s="169"/>
      <c r="P63" s="169"/>
      <c r="Q63" s="122"/>
      <c r="R63" s="168"/>
    </row>
    <row r="64" spans="1:18">
      <c r="A64" s="119"/>
      <c r="B64" s="163" t="s">
        <v>166</v>
      </c>
      <c r="C64" s="120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68"/>
    </row>
    <row r="65" spans="1:18">
      <c r="A65" s="119"/>
      <c r="B65" s="163" t="s">
        <v>167</v>
      </c>
      <c r="C65" s="120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68"/>
    </row>
    <row r="66" spans="1:18">
      <c r="A66" s="119"/>
      <c r="B66" s="163" t="s">
        <v>168</v>
      </c>
      <c r="C66" s="120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68"/>
    </row>
    <row r="67" spans="1:18">
      <c r="A67" s="119" t="s">
        <v>13</v>
      </c>
      <c r="B67" s="319" t="s">
        <v>157</v>
      </c>
      <c r="C67" s="120"/>
      <c r="D67" s="121"/>
      <c r="E67" s="121"/>
      <c r="F67" s="121"/>
      <c r="G67" s="122"/>
      <c r="H67" s="122"/>
      <c r="I67" s="121"/>
      <c r="J67" s="121"/>
      <c r="K67" s="121"/>
      <c r="L67" s="121"/>
      <c r="M67" s="121"/>
      <c r="N67" s="121"/>
      <c r="O67" s="121"/>
      <c r="P67" s="121"/>
      <c r="Q67" s="121"/>
      <c r="R67" s="168"/>
    </row>
    <row r="68" spans="1:18">
      <c r="A68" s="119"/>
      <c r="B68" s="163" t="s">
        <v>163</v>
      </c>
      <c r="C68" s="120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68"/>
    </row>
    <row r="69" spans="1:18">
      <c r="A69" s="119"/>
      <c r="B69" s="163" t="s">
        <v>164</v>
      </c>
      <c r="C69" s="120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68"/>
    </row>
    <row r="70" spans="1:18">
      <c r="A70" s="119"/>
      <c r="B70" s="163" t="s">
        <v>165</v>
      </c>
      <c r="C70" s="120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68"/>
    </row>
    <row r="71" spans="1:18">
      <c r="A71" s="119"/>
      <c r="B71" s="163" t="s">
        <v>166</v>
      </c>
      <c r="C71" s="120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68"/>
    </row>
    <row r="72" spans="1:18">
      <c r="A72" s="119"/>
      <c r="B72" s="163" t="s">
        <v>167</v>
      </c>
      <c r="C72" s="120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68"/>
    </row>
    <row r="73" spans="1:18">
      <c r="A73" s="119"/>
      <c r="B73" s="163" t="s">
        <v>168</v>
      </c>
      <c r="C73" s="120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68"/>
    </row>
    <row r="74" spans="1:18">
      <c r="A74" s="119" t="s">
        <v>14</v>
      </c>
      <c r="B74" s="535" t="s">
        <v>108</v>
      </c>
      <c r="C74" s="120"/>
      <c r="D74" s="121"/>
      <c r="E74" s="121"/>
      <c r="F74" s="121"/>
      <c r="G74" s="122"/>
      <c r="H74" s="122"/>
      <c r="I74" s="121"/>
      <c r="J74" s="121"/>
      <c r="K74" s="121"/>
      <c r="L74" s="121"/>
      <c r="M74" s="121"/>
      <c r="N74" s="121"/>
      <c r="O74" s="121"/>
      <c r="P74" s="121"/>
      <c r="Q74" s="121"/>
      <c r="R74" s="168"/>
    </row>
    <row r="75" spans="1:18">
      <c r="A75" s="119"/>
      <c r="B75" s="163" t="s">
        <v>163</v>
      </c>
      <c r="C75" s="120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68"/>
    </row>
    <row r="76" spans="1:18">
      <c r="A76" s="119"/>
      <c r="B76" s="163" t="s">
        <v>164</v>
      </c>
      <c r="C76" s="120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68"/>
    </row>
    <row r="77" spans="1:18">
      <c r="A77" s="119"/>
      <c r="B77" s="163" t="s">
        <v>165</v>
      </c>
      <c r="C77" s="120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68"/>
    </row>
    <row r="78" spans="1:18">
      <c r="A78" s="119"/>
      <c r="B78" s="163" t="s">
        <v>166</v>
      </c>
      <c r="C78" s="120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68"/>
    </row>
    <row r="79" spans="1:18">
      <c r="A79" s="119"/>
      <c r="B79" s="163" t="s">
        <v>167</v>
      </c>
      <c r="C79" s="120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68"/>
    </row>
    <row r="80" spans="1:18">
      <c r="A80" s="119"/>
      <c r="B80" s="163" t="s">
        <v>168</v>
      </c>
      <c r="C80" s="120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68"/>
    </row>
    <row r="81" spans="1:18">
      <c r="A81" s="119" t="s">
        <v>15</v>
      </c>
      <c r="B81" s="535" t="s">
        <v>22</v>
      </c>
      <c r="C81" s="120"/>
      <c r="D81" s="121"/>
      <c r="E81" s="121"/>
      <c r="F81" s="121"/>
      <c r="G81" s="122"/>
      <c r="H81" s="122"/>
      <c r="I81" s="121"/>
      <c r="J81" s="121"/>
      <c r="K81" s="121"/>
      <c r="L81" s="121"/>
      <c r="M81" s="121"/>
      <c r="N81" s="121"/>
      <c r="O81" s="121"/>
      <c r="P81" s="121"/>
      <c r="Q81" s="121"/>
      <c r="R81" s="168"/>
    </row>
    <row r="82" spans="1:18">
      <c r="A82" s="119"/>
      <c r="B82" s="163" t="s">
        <v>163</v>
      </c>
      <c r="C82" s="120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68"/>
    </row>
    <row r="83" spans="1:18">
      <c r="A83" s="119"/>
      <c r="B83" s="163" t="s">
        <v>164</v>
      </c>
      <c r="C83" s="120"/>
      <c r="D83" s="122"/>
      <c r="E83" s="122"/>
      <c r="F83" s="122"/>
      <c r="G83" s="122"/>
      <c r="H83" s="122"/>
      <c r="I83" s="122"/>
      <c r="J83" s="169">
        <f>SUM(J85:J86)</f>
        <v>0</v>
      </c>
      <c r="K83" s="169">
        <f t="shared" ref="K83:P83" si="0">SUM(K85:K86)</f>
        <v>0</v>
      </c>
      <c r="L83" s="169">
        <f t="shared" si="0"/>
        <v>0</v>
      </c>
      <c r="M83" s="169"/>
      <c r="N83" s="169">
        <f t="shared" si="0"/>
        <v>0</v>
      </c>
      <c r="O83" s="169">
        <f t="shared" si="0"/>
        <v>0</v>
      </c>
      <c r="P83" s="169">
        <f t="shared" si="0"/>
        <v>0</v>
      </c>
      <c r="Q83" s="122"/>
      <c r="R83" s="168"/>
    </row>
    <row r="84" spans="1:18" ht="12.75" customHeight="1">
      <c r="A84" s="119"/>
      <c r="B84" s="163"/>
      <c r="C84" s="120"/>
      <c r="D84" s="122"/>
      <c r="E84" s="122"/>
      <c r="F84" s="122"/>
      <c r="G84" s="122"/>
      <c r="H84" s="122"/>
      <c r="I84" s="122"/>
      <c r="J84" s="122"/>
      <c r="K84" s="171"/>
      <c r="L84" s="122"/>
      <c r="M84" s="122"/>
      <c r="N84" s="122"/>
      <c r="O84" s="122"/>
      <c r="P84" s="122"/>
      <c r="Q84" s="122"/>
      <c r="R84" s="168"/>
    </row>
    <row r="85" spans="1:18" ht="12.75" customHeight="1">
      <c r="A85" s="119"/>
      <c r="B85" s="163"/>
      <c r="C85" s="120"/>
      <c r="D85" s="122"/>
      <c r="E85" s="122"/>
      <c r="F85" s="122"/>
      <c r="G85" s="122"/>
      <c r="H85" s="122"/>
      <c r="I85" s="171"/>
      <c r="J85" s="170"/>
      <c r="K85" s="171"/>
      <c r="L85" s="122"/>
      <c r="M85" s="122"/>
      <c r="N85" s="122"/>
      <c r="O85" s="171"/>
      <c r="P85" s="171"/>
      <c r="Q85" s="122"/>
      <c r="R85" s="168"/>
    </row>
    <row r="86" spans="1:18" ht="12.75" customHeight="1">
      <c r="A86" s="119"/>
      <c r="B86" s="163"/>
      <c r="C86" s="120"/>
      <c r="D86" s="122"/>
      <c r="E86" s="168"/>
      <c r="F86" s="122"/>
      <c r="G86" s="122"/>
      <c r="H86" s="122"/>
      <c r="I86" s="171"/>
      <c r="J86" s="170"/>
      <c r="K86" s="171"/>
      <c r="L86" s="122"/>
      <c r="M86" s="122"/>
      <c r="N86" s="122"/>
      <c r="O86" s="171"/>
      <c r="P86" s="171"/>
      <c r="Q86" s="122"/>
      <c r="R86" s="168"/>
    </row>
    <row r="87" spans="1:18" ht="15" customHeight="1">
      <c r="A87" s="119"/>
      <c r="B87" s="163" t="s">
        <v>165</v>
      </c>
      <c r="C87" s="120"/>
      <c r="D87" s="122"/>
      <c r="E87" s="122"/>
      <c r="F87" s="122"/>
      <c r="G87" s="122"/>
      <c r="H87" s="122"/>
      <c r="I87" s="172">
        <f t="shared" ref="I87:P87" si="1">SUM(I89:I89)</f>
        <v>0</v>
      </c>
      <c r="J87" s="172">
        <f>J88</f>
        <v>0</v>
      </c>
      <c r="K87" s="172">
        <f t="shared" si="1"/>
        <v>0</v>
      </c>
      <c r="L87" s="172">
        <f t="shared" si="1"/>
        <v>0</v>
      </c>
      <c r="M87" s="172"/>
      <c r="N87" s="172">
        <f t="shared" si="1"/>
        <v>0</v>
      </c>
      <c r="O87" s="172">
        <f t="shared" si="1"/>
        <v>0</v>
      </c>
      <c r="P87" s="172">
        <f t="shared" si="1"/>
        <v>0</v>
      </c>
      <c r="Q87" s="122"/>
      <c r="R87" s="168"/>
    </row>
    <row r="88" spans="1:18">
      <c r="A88" s="122"/>
      <c r="B88" s="484"/>
      <c r="C88" s="120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68"/>
    </row>
    <row r="89" spans="1:18" ht="15" customHeight="1">
      <c r="A89" s="119"/>
      <c r="B89" s="173"/>
      <c r="C89" s="120"/>
      <c r="D89" s="122"/>
      <c r="E89" s="122"/>
      <c r="F89" s="122"/>
      <c r="G89" s="122"/>
      <c r="H89" s="122"/>
      <c r="I89" s="171"/>
      <c r="J89" s="171"/>
      <c r="K89" s="171"/>
      <c r="L89" s="122"/>
      <c r="M89" s="122"/>
      <c r="N89" s="122"/>
      <c r="O89" s="171"/>
      <c r="P89" s="171"/>
      <c r="Q89" s="122"/>
      <c r="R89" s="168"/>
    </row>
    <row r="90" spans="1:18">
      <c r="A90" s="119"/>
      <c r="B90" s="163"/>
      <c r="C90" s="120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68"/>
    </row>
    <row r="91" spans="1:18" ht="14.25" customHeight="1">
      <c r="A91" s="119"/>
      <c r="B91" s="163" t="s">
        <v>166</v>
      </c>
      <c r="C91" s="120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68"/>
    </row>
    <row r="92" spans="1:18" ht="14.25" customHeight="1">
      <c r="A92" s="119"/>
      <c r="B92" s="163" t="s">
        <v>167</v>
      </c>
      <c r="C92" s="120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68"/>
    </row>
    <row r="93" spans="1:18" ht="14.25" customHeight="1">
      <c r="A93" s="119"/>
      <c r="B93" s="163" t="s">
        <v>168</v>
      </c>
      <c r="C93" s="120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68"/>
    </row>
    <row r="94" spans="1:18" ht="14.25" customHeight="1">
      <c r="A94" s="119" t="s">
        <v>16</v>
      </c>
      <c r="B94" s="535" t="s">
        <v>106</v>
      </c>
      <c r="C94" s="120"/>
      <c r="D94" s="121"/>
      <c r="E94" s="121"/>
      <c r="F94" s="121"/>
      <c r="G94" s="122"/>
      <c r="H94" s="122"/>
      <c r="I94" s="121"/>
      <c r="J94" s="121"/>
      <c r="K94" s="121"/>
      <c r="L94" s="121"/>
      <c r="M94" s="121"/>
      <c r="N94" s="121"/>
      <c r="O94" s="121"/>
      <c r="P94" s="121"/>
      <c r="Q94" s="121"/>
      <c r="R94" s="168"/>
    </row>
    <row r="95" spans="1:18" ht="14.25" customHeight="1">
      <c r="A95" s="119"/>
      <c r="B95" s="163" t="s">
        <v>163</v>
      </c>
      <c r="C95" s="120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68"/>
    </row>
    <row r="96" spans="1:18" ht="14.25" customHeight="1">
      <c r="A96" s="119"/>
      <c r="B96" s="163" t="s">
        <v>164</v>
      </c>
      <c r="C96" s="120"/>
      <c r="D96" s="122"/>
      <c r="E96" s="122"/>
      <c r="F96" s="122"/>
      <c r="G96" s="122"/>
      <c r="H96" s="122"/>
      <c r="I96" s="520">
        <f>I97</f>
        <v>0</v>
      </c>
      <c r="J96" s="520">
        <f t="shared" ref="J96:P96" si="2">J97</f>
        <v>0</v>
      </c>
      <c r="K96" s="520">
        <f t="shared" si="2"/>
        <v>0</v>
      </c>
      <c r="L96" s="520">
        <f t="shared" si="2"/>
        <v>0</v>
      </c>
      <c r="M96" s="520"/>
      <c r="N96" s="520">
        <f t="shared" si="2"/>
        <v>0</v>
      </c>
      <c r="O96" s="520">
        <f t="shared" si="2"/>
        <v>0</v>
      </c>
      <c r="P96" s="520">
        <f t="shared" si="2"/>
        <v>0</v>
      </c>
      <c r="Q96" s="520" t="e">
        <f>#REF!</f>
        <v>#REF!</v>
      </c>
      <c r="R96" s="168"/>
    </row>
    <row r="97" spans="1:18" ht="14.25" customHeight="1">
      <c r="A97" s="119"/>
      <c r="B97" s="163"/>
      <c r="C97" s="120"/>
      <c r="D97" s="122"/>
      <c r="E97" s="122"/>
      <c r="F97" s="122"/>
      <c r="G97" s="122"/>
      <c r="H97" s="122"/>
      <c r="I97" s="520"/>
      <c r="J97" s="520"/>
      <c r="K97" s="520"/>
      <c r="L97" s="520"/>
      <c r="M97" s="520"/>
      <c r="N97" s="520"/>
      <c r="O97" s="520"/>
      <c r="P97" s="520"/>
      <c r="Q97" s="520"/>
      <c r="R97" s="168"/>
    </row>
    <row r="98" spans="1:18">
      <c r="A98" s="119"/>
      <c r="B98" s="163"/>
      <c r="C98" s="120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68"/>
    </row>
    <row r="99" spans="1:18" ht="14.25" customHeight="1">
      <c r="A99" s="119"/>
      <c r="B99" s="163" t="s">
        <v>165</v>
      </c>
      <c r="C99" s="120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68"/>
    </row>
    <row r="100" spans="1:18" ht="14.25" customHeight="1">
      <c r="A100" s="119"/>
      <c r="B100" s="163" t="s">
        <v>166</v>
      </c>
      <c r="C100" s="120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68"/>
    </row>
    <row r="101" spans="1:18" ht="14.25" customHeight="1">
      <c r="A101" s="119"/>
      <c r="B101" s="163" t="s">
        <v>167</v>
      </c>
      <c r="C101" s="120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68"/>
    </row>
    <row r="102" spans="1:18" ht="14.25" customHeight="1">
      <c r="A102" s="119"/>
      <c r="B102" s="163" t="s">
        <v>168</v>
      </c>
      <c r="C102" s="120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</row>
    <row r="103" spans="1:18" ht="14.25" customHeight="1">
      <c r="A103" s="119" t="s">
        <v>17</v>
      </c>
      <c r="B103" s="319" t="s">
        <v>117</v>
      </c>
      <c r="C103" s="120"/>
      <c r="D103" s="121"/>
      <c r="E103" s="121"/>
      <c r="F103" s="121"/>
      <c r="G103" s="122"/>
      <c r="H103" s="122"/>
      <c r="I103" s="121"/>
      <c r="J103" s="121"/>
      <c r="K103" s="121"/>
      <c r="L103" s="121"/>
      <c r="M103" s="121"/>
      <c r="N103" s="121"/>
      <c r="O103" s="121"/>
      <c r="P103" s="121"/>
      <c r="Q103" s="121"/>
      <c r="R103" s="122"/>
    </row>
    <row r="104" spans="1:18" ht="14.25" customHeight="1">
      <c r="A104" s="119"/>
      <c r="B104" s="163" t="s">
        <v>163</v>
      </c>
      <c r="C104" s="120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</row>
    <row r="105" spans="1:18" ht="14.25" customHeight="1">
      <c r="A105" s="119"/>
      <c r="B105" s="163" t="s">
        <v>164</v>
      </c>
      <c r="C105" s="120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</row>
    <row r="106" spans="1:18" ht="14.25" customHeight="1">
      <c r="A106" s="119"/>
      <c r="B106" s="163" t="s">
        <v>165</v>
      </c>
      <c r="C106" s="120"/>
      <c r="D106" s="122"/>
      <c r="E106" s="122"/>
      <c r="F106" s="122"/>
      <c r="G106" s="122"/>
      <c r="H106" s="122"/>
      <c r="I106" s="170"/>
      <c r="J106" s="169">
        <f>SUM(J107:J109)</f>
        <v>0</v>
      </c>
      <c r="K106" s="122"/>
      <c r="L106" s="122"/>
      <c r="M106" s="122"/>
      <c r="N106" s="122"/>
      <c r="O106" s="122"/>
      <c r="P106" s="122"/>
      <c r="Q106" s="122"/>
      <c r="R106" s="122"/>
    </row>
    <row r="107" spans="1:18" ht="15" customHeight="1">
      <c r="A107" s="119"/>
      <c r="B107" s="163"/>
      <c r="C107" s="180"/>
      <c r="D107" s="122"/>
      <c r="E107" s="122"/>
      <c r="F107" s="122"/>
      <c r="G107" s="122"/>
      <c r="H107" s="122"/>
      <c r="I107" s="171"/>
      <c r="J107" s="171"/>
      <c r="K107" s="122"/>
      <c r="L107" s="122"/>
      <c r="M107" s="122"/>
      <c r="N107" s="122"/>
      <c r="O107" s="122"/>
      <c r="P107" s="122"/>
      <c r="Q107" s="122"/>
      <c r="R107" s="168"/>
    </row>
    <row r="108" spans="1:18" ht="15">
      <c r="A108" s="119"/>
      <c r="B108" s="163"/>
      <c r="C108" s="421"/>
      <c r="D108" s="122"/>
      <c r="E108" s="122"/>
      <c r="F108" s="122"/>
      <c r="G108" s="122"/>
      <c r="H108" s="122"/>
      <c r="I108" s="171"/>
      <c r="J108" s="171"/>
      <c r="K108" s="122"/>
      <c r="L108" s="122"/>
      <c r="M108" s="122"/>
      <c r="N108" s="122"/>
      <c r="O108" s="122"/>
      <c r="P108" s="122"/>
      <c r="Q108" s="122"/>
      <c r="R108" s="168"/>
    </row>
    <row r="109" spans="1:18" ht="15">
      <c r="A109" s="119"/>
      <c r="B109" s="163"/>
      <c r="C109" s="421"/>
      <c r="D109" s="122"/>
      <c r="E109" s="122"/>
      <c r="F109" s="122"/>
      <c r="G109" s="122"/>
      <c r="H109" s="122"/>
      <c r="I109" s="171"/>
      <c r="J109" s="171"/>
      <c r="K109" s="122"/>
      <c r="L109" s="122"/>
      <c r="M109" s="122"/>
      <c r="N109" s="122"/>
      <c r="O109" s="122"/>
      <c r="P109" s="122"/>
      <c r="Q109" s="122"/>
      <c r="R109" s="168"/>
    </row>
    <row r="110" spans="1:18" ht="14.25" customHeight="1">
      <c r="A110" s="119"/>
      <c r="B110" s="163"/>
      <c r="C110" s="120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68"/>
    </row>
    <row r="111" spans="1:18" ht="14.25" customHeight="1">
      <c r="A111" s="119"/>
      <c r="B111" s="163" t="s">
        <v>166</v>
      </c>
      <c r="C111" s="120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68"/>
    </row>
    <row r="112" spans="1:18" ht="14.25" customHeight="1">
      <c r="A112" s="119"/>
      <c r="B112" s="163" t="s">
        <v>167</v>
      </c>
      <c r="C112" s="120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68"/>
    </row>
    <row r="113" spans="1:18" ht="14.25" customHeight="1">
      <c r="A113" s="119"/>
      <c r="B113" s="163" t="s">
        <v>168</v>
      </c>
      <c r="C113" s="120"/>
      <c r="D113" s="122"/>
      <c r="E113" s="122"/>
      <c r="F113" s="122"/>
      <c r="G113" s="122"/>
      <c r="H113" s="122"/>
      <c r="I113" s="122"/>
      <c r="J113" s="166">
        <f>J114+J115</f>
        <v>0</v>
      </c>
      <c r="K113" s="122"/>
      <c r="L113" s="122"/>
      <c r="M113" s="122"/>
      <c r="N113" s="122"/>
      <c r="O113" s="122"/>
      <c r="P113" s="122"/>
      <c r="Q113" s="122"/>
      <c r="R113" s="168"/>
    </row>
    <row r="114" spans="1:18" ht="14.25" customHeight="1">
      <c r="A114" s="119"/>
      <c r="B114" s="422"/>
      <c r="C114" s="423"/>
      <c r="D114" s="413"/>
      <c r="E114" s="413"/>
      <c r="F114" s="413"/>
      <c r="G114" s="413"/>
      <c r="H114" s="413"/>
      <c r="I114" s="424"/>
      <c r="J114" s="424"/>
      <c r="K114" s="122"/>
      <c r="L114" s="122"/>
      <c r="M114" s="122"/>
      <c r="N114" s="122"/>
      <c r="O114" s="122"/>
      <c r="P114" s="122"/>
      <c r="Q114" s="122"/>
      <c r="R114" s="168"/>
    </row>
    <row r="115" spans="1:18" s="420" customFormat="1" ht="14.25" customHeight="1">
      <c r="A115" s="416"/>
      <c r="B115" s="422"/>
      <c r="C115" s="417"/>
      <c r="D115" s="413"/>
      <c r="E115" s="413"/>
      <c r="F115" s="413"/>
      <c r="G115" s="413"/>
      <c r="H115" s="413"/>
      <c r="I115" s="418"/>
      <c r="J115" s="424"/>
      <c r="K115" s="419"/>
      <c r="L115" s="419"/>
      <c r="M115" s="419"/>
      <c r="N115" s="419"/>
      <c r="O115" s="419"/>
      <c r="P115" s="419"/>
      <c r="Q115" s="419"/>
      <c r="R115" s="168"/>
    </row>
    <row r="116" spans="1:18" ht="14.25" customHeight="1">
      <c r="A116" s="119"/>
      <c r="B116" s="163"/>
      <c r="C116" s="120"/>
      <c r="D116" s="122"/>
      <c r="E116" s="122"/>
      <c r="F116" s="122"/>
      <c r="G116" s="122"/>
      <c r="H116" s="122"/>
      <c r="I116" s="122"/>
      <c r="J116" s="314"/>
      <c r="K116" s="122"/>
      <c r="L116" s="122"/>
      <c r="M116" s="122"/>
      <c r="N116" s="122"/>
      <c r="O116" s="122"/>
      <c r="P116" s="122"/>
      <c r="Q116" s="122"/>
      <c r="R116" s="168"/>
    </row>
    <row r="117" spans="1:18" ht="14.25" customHeight="1">
      <c r="A117" s="119" t="s">
        <v>25</v>
      </c>
      <c r="B117" s="319" t="s">
        <v>159</v>
      </c>
      <c r="C117" s="120"/>
      <c r="D117" s="122"/>
      <c r="E117" s="122"/>
      <c r="F117" s="122"/>
      <c r="G117" s="122"/>
      <c r="H117" s="122"/>
      <c r="I117" s="122"/>
      <c r="J117" s="949">
        <f>J118+J122</f>
        <v>0</v>
      </c>
      <c r="K117" s="122"/>
      <c r="L117" s="122"/>
      <c r="M117" s="122"/>
      <c r="N117" s="122"/>
      <c r="O117" s="122"/>
      <c r="P117" s="122"/>
      <c r="Q117" s="122"/>
      <c r="R117" s="168"/>
    </row>
    <row r="118" spans="1:18" ht="14.25" customHeight="1">
      <c r="A118" s="119"/>
      <c r="B118" s="163" t="s">
        <v>164</v>
      </c>
      <c r="C118" s="120"/>
      <c r="D118" s="122"/>
      <c r="E118" s="122"/>
      <c r="F118" s="122"/>
      <c r="G118" s="122"/>
      <c r="H118" s="122"/>
      <c r="I118" s="122"/>
      <c r="J118" s="166">
        <f>J119+J120</f>
        <v>0</v>
      </c>
      <c r="K118" s="122"/>
      <c r="L118" s="122"/>
      <c r="M118" s="122"/>
      <c r="N118" s="122"/>
      <c r="O118" s="122"/>
      <c r="P118" s="122"/>
      <c r="Q118" s="122"/>
      <c r="R118" s="168"/>
    </row>
    <row r="119" spans="1:18" ht="15">
      <c r="A119" s="119"/>
      <c r="B119" s="887"/>
      <c r="C119" s="888"/>
      <c r="D119" s="551"/>
      <c r="E119" s="552"/>
      <c r="F119" s="553"/>
      <c r="G119" s="552"/>
      <c r="H119" s="552"/>
      <c r="I119" s="213"/>
      <c r="J119" s="889"/>
      <c r="K119" s="122"/>
      <c r="L119" s="122"/>
      <c r="M119" s="122"/>
      <c r="N119" s="122"/>
      <c r="O119" s="122"/>
      <c r="P119" s="122"/>
      <c r="Q119" s="122"/>
      <c r="R119" s="168"/>
    </row>
    <row r="120" spans="1:18" ht="15">
      <c r="A120" s="119"/>
      <c r="B120" s="887"/>
      <c r="C120" s="888"/>
      <c r="D120" s="551"/>
      <c r="E120" s="552"/>
      <c r="F120" s="553"/>
      <c r="G120" s="552"/>
      <c r="H120" s="552"/>
      <c r="I120" s="213"/>
      <c r="J120" s="889"/>
      <c r="K120" s="166"/>
      <c r="L120" s="166"/>
      <c r="M120" s="166"/>
      <c r="N120" s="166"/>
      <c r="O120" s="166"/>
      <c r="P120" s="166"/>
      <c r="Q120" s="167"/>
      <c r="R120" s="168"/>
    </row>
    <row r="121" spans="1:18" ht="14.25" customHeight="1">
      <c r="A121" s="119"/>
      <c r="B121" s="422"/>
      <c r="C121" s="120"/>
      <c r="D121" s="122"/>
      <c r="E121" s="122"/>
      <c r="F121" s="122"/>
      <c r="G121" s="122"/>
      <c r="H121" s="122"/>
      <c r="I121" s="171"/>
      <c r="J121" s="315"/>
      <c r="K121" s="122"/>
      <c r="L121" s="122"/>
      <c r="M121" s="122"/>
      <c r="N121" s="122"/>
      <c r="O121" s="122"/>
      <c r="P121" s="122"/>
      <c r="Q121" s="122"/>
      <c r="R121" s="168"/>
    </row>
    <row r="122" spans="1:18" ht="14.25" customHeight="1">
      <c r="A122" s="119"/>
      <c r="B122" s="163" t="s">
        <v>165</v>
      </c>
      <c r="C122" s="120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68"/>
    </row>
    <row r="123" spans="1:18" ht="14.25" customHeight="1">
      <c r="A123" s="119"/>
      <c r="B123" s="173"/>
      <c r="C123" s="120"/>
      <c r="D123" s="122"/>
      <c r="E123" s="122"/>
      <c r="F123" s="121"/>
      <c r="G123" s="122"/>
      <c r="H123" s="122"/>
      <c r="I123" s="166"/>
      <c r="J123" s="174"/>
      <c r="K123" s="174"/>
      <c r="L123" s="174"/>
      <c r="M123" s="174"/>
      <c r="N123" s="174"/>
      <c r="O123" s="174"/>
      <c r="P123" s="174"/>
      <c r="Q123" s="122"/>
      <c r="R123" s="168"/>
    </row>
    <row r="124" spans="1:18" ht="14.25" customHeight="1">
      <c r="A124" s="119" t="s">
        <v>23</v>
      </c>
      <c r="B124" s="319" t="s">
        <v>158</v>
      </c>
      <c r="C124" s="120"/>
      <c r="D124" s="122"/>
      <c r="E124" s="122"/>
      <c r="F124" s="122"/>
      <c r="G124" s="122"/>
      <c r="H124" s="122"/>
      <c r="I124" s="122"/>
      <c r="J124" s="175"/>
      <c r="K124" s="175"/>
      <c r="L124" s="175"/>
      <c r="M124" s="175"/>
      <c r="N124" s="175"/>
      <c r="O124" s="175"/>
      <c r="P124" s="175"/>
      <c r="Q124" s="175"/>
      <c r="R124" s="168"/>
    </row>
    <row r="125" spans="1:18" ht="14.25" customHeight="1">
      <c r="A125" s="119" t="s">
        <v>24</v>
      </c>
      <c r="B125" s="319" t="s">
        <v>154</v>
      </c>
      <c r="C125" s="120"/>
      <c r="D125" s="121"/>
      <c r="E125" s="121"/>
      <c r="F125" s="121"/>
      <c r="G125" s="122"/>
      <c r="H125" s="122"/>
      <c r="I125" s="171"/>
      <c r="J125" s="170"/>
      <c r="K125" s="170"/>
      <c r="L125" s="170"/>
      <c r="M125" s="170"/>
      <c r="N125" s="170"/>
      <c r="O125" s="170"/>
      <c r="P125" s="170"/>
      <c r="Q125" s="170"/>
      <c r="R125" s="168"/>
    </row>
    <row r="126" spans="1:18" ht="14.25" customHeight="1">
      <c r="A126" s="119"/>
      <c r="B126" s="319"/>
      <c r="C126" s="120"/>
      <c r="D126" s="121"/>
      <c r="E126" s="121"/>
      <c r="F126" s="121"/>
      <c r="G126" s="122"/>
      <c r="H126" s="122"/>
      <c r="I126" s="171"/>
      <c r="J126" s="170"/>
      <c r="K126" s="170"/>
      <c r="L126" s="170"/>
      <c r="M126" s="170"/>
      <c r="N126" s="170"/>
      <c r="O126" s="170"/>
      <c r="P126" s="170"/>
      <c r="Q126" s="170"/>
      <c r="R126" s="168"/>
    </row>
    <row r="127" spans="1:18" ht="14.25" customHeight="1">
      <c r="A127" s="119" t="s">
        <v>12</v>
      </c>
      <c r="B127" s="319" t="s">
        <v>263</v>
      </c>
      <c r="C127" s="120"/>
      <c r="D127" s="121"/>
      <c r="E127" s="121"/>
      <c r="F127" s="121"/>
      <c r="G127" s="121"/>
      <c r="H127" s="121"/>
      <c r="I127" s="171"/>
      <c r="J127" s="170"/>
      <c r="K127" s="170"/>
      <c r="L127" s="170"/>
      <c r="M127" s="170"/>
      <c r="N127" s="170"/>
      <c r="O127" s="170"/>
      <c r="P127" s="170"/>
      <c r="Q127" s="170"/>
      <c r="R127" s="168"/>
    </row>
    <row r="128" spans="1:18" ht="14.25" customHeight="1">
      <c r="A128" s="119" t="s">
        <v>13</v>
      </c>
      <c r="B128" s="319" t="s">
        <v>261</v>
      </c>
      <c r="C128" s="120"/>
      <c r="D128" s="121"/>
      <c r="E128" s="121"/>
      <c r="F128" s="121"/>
      <c r="G128" s="121"/>
      <c r="H128" s="121"/>
      <c r="I128" s="172">
        <f>I129</f>
        <v>0</v>
      </c>
      <c r="J128" s="172">
        <f t="shared" ref="J128:R128" si="3">J129</f>
        <v>0</v>
      </c>
      <c r="K128" s="172">
        <f t="shared" si="3"/>
        <v>0</v>
      </c>
      <c r="L128" s="172">
        <f t="shared" si="3"/>
        <v>0</v>
      </c>
      <c r="M128" s="172"/>
      <c r="N128" s="172">
        <f t="shared" si="3"/>
        <v>0</v>
      </c>
      <c r="O128" s="172">
        <f t="shared" si="3"/>
        <v>0</v>
      </c>
      <c r="P128" s="172">
        <f t="shared" si="3"/>
        <v>0</v>
      </c>
      <c r="Q128" s="172">
        <f t="shared" si="3"/>
        <v>0</v>
      </c>
      <c r="R128" s="172">
        <f t="shared" si="3"/>
        <v>0</v>
      </c>
    </row>
    <row r="129" spans="1:28" ht="14.25" customHeight="1">
      <c r="A129" s="119"/>
      <c r="B129" s="163"/>
      <c r="C129" s="521"/>
      <c r="D129" s="121"/>
      <c r="E129" s="121"/>
      <c r="F129" s="121"/>
      <c r="G129" s="121"/>
      <c r="H129" s="121"/>
      <c r="I129" s="172"/>
      <c r="J129" s="172"/>
      <c r="K129" s="172"/>
      <c r="L129" s="172"/>
      <c r="M129" s="172"/>
      <c r="N129" s="172"/>
      <c r="O129" s="172"/>
      <c r="P129" s="172"/>
      <c r="Q129" s="172"/>
      <c r="R129" s="168"/>
    </row>
    <row r="130" spans="1:28" ht="14.25" customHeight="1">
      <c r="A130" s="119"/>
      <c r="B130" s="508"/>
      <c r="C130" s="120"/>
      <c r="D130" s="121"/>
      <c r="E130" s="121"/>
      <c r="F130" s="121"/>
      <c r="G130" s="121"/>
      <c r="H130" s="121"/>
      <c r="I130" s="171"/>
      <c r="J130" s="170"/>
      <c r="K130" s="170"/>
      <c r="L130" s="170"/>
      <c r="M130" s="170"/>
      <c r="N130" s="170"/>
      <c r="O130" s="170"/>
      <c r="P130" s="170"/>
      <c r="Q130" s="170"/>
      <c r="R130" s="168"/>
    </row>
    <row r="131" spans="1:28" ht="14.25" customHeight="1">
      <c r="A131" s="119" t="s">
        <v>14</v>
      </c>
      <c r="B131" s="319" t="s">
        <v>107</v>
      </c>
      <c r="C131" s="120"/>
      <c r="D131" s="121"/>
      <c r="E131" s="121"/>
      <c r="F131" s="121"/>
      <c r="G131" s="122"/>
      <c r="H131" s="122"/>
      <c r="I131" s="121"/>
      <c r="J131" s="121"/>
      <c r="K131" s="121"/>
      <c r="L131" s="121"/>
      <c r="M131" s="121"/>
      <c r="N131" s="121"/>
      <c r="O131" s="121"/>
      <c r="P131" s="121"/>
      <c r="Q131" s="121"/>
      <c r="R131" s="168"/>
    </row>
    <row r="132" spans="1:28" ht="14.25" customHeight="1">
      <c r="A132" s="119" t="s">
        <v>15</v>
      </c>
      <c r="B132" s="319" t="s">
        <v>262</v>
      </c>
      <c r="C132" s="120"/>
      <c r="D132" s="121"/>
      <c r="E132" s="121"/>
      <c r="F132" s="121"/>
      <c r="G132" s="122"/>
      <c r="H132" s="122"/>
      <c r="I132" s="121"/>
      <c r="J132" s="121"/>
      <c r="K132" s="121"/>
      <c r="L132" s="121"/>
      <c r="M132" s="121"/>
      <c r="N132" s="121"/>
      <c r="O132" s="121"/>
      <c r="P132" s="121"/>
      <c r="Q132" s="121"/>
      <c r="R132" s="168"/>
    </row>
    <row r="133" spans="1:28" ht="14.25" customHeight="1">
      <c r="A133" s="121"/>
      <c r="B133" s="176"/>
      <c r="C133" s="120"/>
      <c r="D133" s="177"/>
      <c r="E133" s="177"/>
      <c r="F133" s="177"/>
      <c r="G133" s="162"/>
      <c r="H133" s="162"/>
      <c r="I133" s="178"/>
      <c r="J133" s="179"/>
      <c r="K133" s="179"/>
      <c r="L133" s="179"/>
      <c r="M133" s="179"/>
      <c r="N133" s="179"/>
      <c r="O133" s="179"/>
      <c r="P133" s="179"/>
      <c r="Q133" s="179"/>
      <c r="R133" s="168"/>
      <c r="U133" s="513">
        <v>2</v>
      </c>
      <c r="V133" s="514" t="s">
        <v>363</v>
      </c>
      <c r="W133" s="626">
        <v>7</v>
      </c>
      <c r="X133" s="514" t="s">
        <v>281</v>
      </c>
      <c r="Y133" s="514" t="s">
        <v>364</v>
      </c>
      <c r="Z133" s="516">
        <v>2000</v>
      </c>
      <c r="AA133" s="522">
        <v>10719200</v>
      </c>
      <c r="AB133" s="517">
        <v>10719200</v>
      </c>
    </row>
    <row r="134" spans="1:28" ht="14.25" customHeight="1">
      <c r="A134" s="119" t="s">
        <v>19</v>
      </c>
      <c r="B134" s="319" t="s">
        <v>160</v>
      </c>
      <c r="C134" s="120"/>
      <c r="D134" s="121"/>
      <c r="E134" s="121"/>
      <c r="F134" s="121"/>
      <c r="G134" s="122"/>
      <c r="H134" s="122"/>
      <c r="I134" s="121"/>
      <c r="J134" s="121"/>
      <c r="K134" s="121"/>
      <c r="L134" s="121"/>
      <c r="M134" s="121"/>
      <c r="N134" s="121"/>
      <c r="O134" s="121"/>
      <c r="P134" s="121"/>
      <c r="Q134" s="121"/>
      <c r="R134" s="168"/>
      <c r="U134" s="513">
        <v>3</v>
      </c>
      <c r="V134" s="514" t="s">
        <v>363</v>
      </c>
      <c r="W134" s="626">
        <v>13</v>
      </c>
      <c r="X134" s="514" t="s">
        <v>281</v>
      </c>
      <c r="Y134" s="514" t="s">
        <v>365</v>
      </c>
      <c r="Z134" s="516">
        <v>2002</v>
      </c>
      <c r="AA134" s="522">
        <v>11000000</v>
      </c>
      <c r="AB134" s="517">
        <v>11000000</v>
      </c>
    </row>
    <row r="135" spans="1:28" ht="25.5">
      <c r="A135" s="119"/>
      <c r="B135" s="319"/>
      <c r="C135" s="120"/>
      <c r="D135" s="121"/>
      <c r="E135" s="121"/>
      <c r="F135" s="121"/>
      <c r="G135" s="122"/>
      <c r="H135" s="122"/>
      <c r="I135" s="121"/>
      <c r="J135" s="121"/>
      <c r="K135" s="121"/>
      <c r="L135" s="121"/>
      <c r="M135" s="121"/>
      <c r="N135" s="121"/>
      <c r="O135" s="121"/>
      <c r="P135" s="121"/>
      <c r="Q135" s="121"/>
      <c r="R135" s="168"/>
      <c r="U135" s="513">
        <v>4</v>
      </c>
      <c r="V135" s="514" t="s">
        <v>363</v>
      </c>
      <c r="W135" s="626">
        <v>19</v>
      </c>
      <c r="X135" s="514" t="s">
        <v>281</v>
      </c>
      <c r="Y135" s="514" t="s">
        <v>366</v>
      </c>
      <c r="Z135" s="516">
        <v>2002</v>
      </c>
      <c r="AA135" s="522">
        <v>11000000</v>
      </c>
      <c r="AB135" s="517">
        <v>11000000</v>
      </c>
    </row>
    <row r="136" spans="1:28" ht="31.5" customHeight="1">
      <c r="A136" s="119" t="s">
        <v>12</v>
      </c>
      <c r="B136" s="690" t="s">
        <v>518</v>
      </c>
      <c r="C136" s="950" t="s">
        <v>516</v>
      </c>
      <c r="D136" s="950" t="s">
        <v>517</v>
      </c>
      <c r="E136" s="121"/>
      <c r="F136" s="121"/>
      <c r="G136" s="122"/>
      <c r="H136" s="122"/>
      <c r="I136" s="699"/>
      <c r="J136" s="886">
        <f>J137+J139+J141+J168+J192+J197+J201+J217+J225</f>
        <v>1276759776</v>
      </c>
      <c r="K136" s="886">
        <f>K137+K139+K141+K168+K192+K197+K201+K217+K225</f>
        <v>1276223004</v>
      </c>
      <c r="L136" s="178"/>
      <c r="M136" s="178"/>
      <c r="N136" s="178"/>
      <c r="O136" s="178"/>
      <c r="P136" s="178"/>
      <c r="Q136" s="121"/>
      <c r="R136" s="168"/>
      <c r="U136" s="513">
        <v>5</v>
      </c>
      <c r="V136" s="514" t="s">
        <v>363</v>
      </c>
      <c r="W136" s="626">
        <v>20</v>
      </c>
      <c r="X136" s="514" t="s">
        <v>281</v>
      </c>
      <c r="Y136" s="514" t="s">
        <v>367</v>
      </c>
      <c r="Z136" s="516">
        <v>2002</v>
      </c>
      <c r="AA136" s="522">
        <v>11000000</v>
      </c>
      <c r="AB136" s="517">
        <v>11000000</v>
      </c>
    </row>
    <row r="137" spans="1:28" s="159" customFormat="1" ht="18.75" customHeight="1">
      <c r="A137" s="119"/>
      <c r="B137" s="951" t="s">
        <v>730</v>
      </c>
      <c r="C137" s="177" t="s">
        <v>729</v>
      </c>
      <c r="D137" s="162"/>
      <c r="E137" s="162"/>
      <c r="F137" s="162"/>
      <c r="G137" s="177"/>
      <c r="H137" s="177"/>
      <c r="I137" s="699"/>
      <c r="J137" s="699">
        <f t="shared" ref="J137:K137" si="4">SUM(J138)</f>
        <v>145000000</v>
      </c>
      <c r="K137" s="699">
        <f t="shared" si="4"/>
        <v>145000000</v>
      </c>
      <c r="L137" s="178"/>
      <c r="M137" s="178"/>
      <c r="N137" s="178"/>
      <c r="O137" s="178"/>
      <c r="P137" s="178"/>
      <c r="Q137" s="162"/>
      <c r="R137" s="482"/>
      <c r="U137" s="683"/>
      <c r="V137" s="684"/>
      <c r="W137" s="685"/>
      <c r="X137" s="684"/>
      <c r="Y137" s="684"/>
      <c r="Z137" s="686"/>
      <c r="AA137" s="687"/>
      <c r="AB137" s="518"/>
    </row>
    <row r="138" spans="1:28" ht="18.75" customHeight="1">
      <c r="A138" s="119"/>
      <c r="B138" s="952" t="s">
        <v>487</v>
      </c>
      <c r="C138" s="952" t="s">
        <v>425</v>
      </c>
      <c r="D138" s="952" t="s">
        <v>442</v>
      </c>
      <c r="E138" s="121"/>
      <c r="F138" s="953">
        <v>2000</v>
      </c>
      <c r="G138" s="954">
        <v>1</v>
      </c>
      <c r="H138" s="122"/>
      <c r="I138" s="884">
        <f>J138/G138</f>
        <v>145000000</v>
      </c>
      <c r="J138" s="955">
        <v>145000000</v>
      </c>
      <c r="K138" s="955">
        <v>145000000</v>
      </c>
      <c r="L138" s="178"/>
      <c r="M138" s="178"/>
      <c r="N138" s="178"/>
      <c r="O138" s="178"/>
      <c r="P138" s="178"/>
      <c r="Q138" s="121"/>
      <c r="R138" s="168"/>
      <c r="U138" s="513"/>
      <c r="V138" s="514"/>
      <c r="W138" s="626"/>
      <c r="X138" s="514"/>
      <c r="Y138" s="514"/>
      <c r="Z138" s="516"/>
      <c r="AA138" s="522"/>
      <c r="AB138" s="517"/>
    </row>
    <row r="139" spans="1:28" s="159" customFormat="1" ht="18.75" customHeight="1">
      <c r="A139" s="119"/>
      <c r="B139" s="951" t="s">
        <v>563</v>
      </c>
      <c r="C139" s="951" t="s">
        <v>564</v>
      </c>
      <c r="D139" s="951"/>
      <c r="E139" s="162"/>
      <c r="F139" s="956"/>
      <c r="G139" s="957"/>
      <c r="H139" s="177"/>
      <c r="I139" s="699"/>
      <c r="J139" s="699">
        <f t="shared" ref="J139:K139" si="5">SUM(J140)</f>
        <v>4840000</v>
      </c>
      <c r="K139" s="699">
        <f t="shared" si="5"/>
        <v>4840000</v>
      </c>
      <c r="L139" s="178"/>
      <c r="M139" s="178"/>
      <c r="N139" s="178"/>
      <c r="O139" s="178"/>
      <c r="P139" s="178"/>
      <c r="Q139" s="162"/>
      <c r="R139" s="482"/>
      <c r="U139" s="683"/>
      <c r="V139" s="684"/>
      <c r="W139" s="685"/>
      <c r="X139" s="684"/>
      <c r="Y139" s="684"/>
      <c r="Z139" s="686"/>
      <c r="AA139" s="687"/>
      <c r="AB139" s="518"/>
    </row>
    <row r="140" spans="1:28" ht="18.75" customHeight="1">
      <c r="A140" s="119"/>
      <c r="B140" s="952" t="s">
        <v>488</v>
      </c>
      <c r="C140" s="952" t="s">
        <v>426</v>
      </c>
      <c r="D140" s="952" t="s">
        <v>443</v>
      </c>
      <c r="E140" s="121"/>
      <c r="F140" s="953">
        <v>2010</v>
      </c>
      <c r="G140" s="954">
        <v>1</v>
      </c>
      <c r="H140" s="122"/>
      <c r="I140" s="884">
        <f t="shared" ref="I140:I208" si="6">J140/G140</f>
        <v>4840000</v>
      </c>
      <c r="J140" s="955">
        <v>4840000</v>
      </c>
      <c r="K140" s="955">
        <v>4840000</v>
      </c>
      <c r="L140" s="178"/>
      <c r="M140" s="178"/>
      <c r="N140" s="178"/>
      <c r="O140" s="178"/>
      <c r="P140" s="178"/>
      <c r="Q140" s="121"/>
      <c r="R140" s="168"/>
      <c r="U140" s="513"/>
      <c r="V140" s="514"/>
      <c r="W140" s="626"/>
      <c r="X140" s="514"/>
      <c r="Y140" s="514"/>
      <c r="Z140" s="516"/>
      <c r="AA140" s="522"/>
      <c r="AB140" s="517"/>
    </row>
    <row r="141" spans="1:28" s="159" customFormat="1" ht="18.75" customHeight="1">
      <c r="A141" s="119"/>
      <c r="B141" s="951" t="s">
        <v>586</v>
      </c>
      <c r="C141" s="951" t="s">
        <v>656</v>
      </c>
      <c r="D141" s="951"/>
      <c r="E141" s="162"/>
      <c r="F141" s="956"/>
      <c r="G141" s="957"/>
      <c r="H141" s="177"/>
      <c r="I141" s="699"/>
      <c r="J141" s="699">
        <f t="shared" ref="J141:K141" si="7">SUM(J142:J167)</f>
        <v>467145200</v>
      </c>
      <c r="K141" s="699">
        <f t="shared" si="7"/>
        <v>467145200</v>
      </c>
      <c r="L141" s="178"/>
      <c r="M141" s="178"/>
      <c r="N141" s="178"/>
      <c r="O141" s="178"/>
      <c r="P141" s="178"/>
      <c r="Q141" s="162"/>
      <c r="R141" s="482"/>
      <c r="U141" s="683"/>
      <c r="V141" s="684"/>
      <c r="W141" s="685"/>
      <c r="X141" s="684"/>
      <c r="Y141" s="684"/>
      <c r="Z141" s="686"/>
      <c r="AA141" s="687"/>
      <c r="AB141" s="518"/>
    </row>
    <row r="142" spans="1:28" ht="18.75" customHeight="1">
      <c r="A142" s="119"/>
      <c r="B142" s="952" t="s">
        <v>489</v>
      </c>
      <c r="C142" s="952" t="s">
        <v>427</v>
      </c>
      <c r="D142" s="952" t="s">
        <v>444</v>
      </c>
      <c r="E142" s="121"/>
      <c r="F142" s="953">
        <v>2010</v>
      </c>
      <c r="G142" s="954">
        <v>2</v>
      </c>
      <c r="H142" s="122"/>
      <c r="I142" s="884">
        <f t="shared" si="6"/>
        <v>5500000</v>
      </c>
      <c r="J142" s="955">
        <v>11000000</v>
      </c>
      <c r="K142" s="955">
        <v>11000000</v>
      </c>
      <c r="L142" s="178"/>
      <c r="M142" s="178"/>
      <c r="N142" s="178"/>
      <c r="O142" s="178"/>
      <c r="P142" s="178"/>
      <c r="Q142" s="121"/>
      <c r="R142" s="168"/>
      <c r="U142" s="513"/>
      <c r="V142" s="514"/>
      <c r="W142" s="626"/>
      <c r="X142" s="514"/>
      <c r="Y142" s="514"/>
      <c r="Z142" s="516"/>
      <c r="AA142" s="522"/>
      <c r="AB142" s="517"/>
    </row>
    <row r="143" spans="1:28" ht="18.75" customHeight="1">
      <c r="A143" s="119"/>
      <c r="B143" s="952" t="s">
        <v>489</v>
      </c>
      <c r="C143" s="952" t="s">
        <v>427</v>
      </c>
      <c r="D143" s="952" t="s">
        <v>445</v>
      </c>
      <c r="E143" s="121"/>
      <c r="F143" s="953">
        <v>2010</v>
      </c>
      <c r="G143" s="954">
        <v>2</v>
      </c>
      <c r="H143" s="122"/>
      <c r="I143" s="884">
        <f t="shared" si="6"/>
        <v>5775000</v>
      </c>
      <c r="J143" s="955">
        <v>11550000</v>
      </c>
      <c r="K143" s="955">
        <v>11550000</v>
      </c>
      <c r="L143" s="178"/>
      <c r="M143" s="178"/>
      <c r="N143" s="178"/>
      <c r="O143" s="178"/>
      <c r="P143" s="178"/>
      <c r="Q143" s="121"/>
      <c r="R143" s="168"/>
      <c r="U143" s="513"/>
      <c r="V143" s="514"/>
      <c r="W143" s="626"/>
      <c r="X143" s="514"/>
      <c r="Y143" s="514"/>
      <c r="Z143" s="516"/>
      <c r="AA143" s="522"/>
      <c r="AB143" s="517"/>
    </row>
    <row r="144" spans="1:28" ht="18.75" customHeight="1">
      <c r="A144" s="119"/>
      <c r="B144" s="952" t="s">
        <v>489</v>
      </c>
      <c r="C144" s="952" t="s">
        <v>427</v>
      </c>
      <c r="D144" s="952" t="s">
        <v>446</v>
      </c>
      <c r="E144" s="121"/>
      <c r="F144" s="953">
        <v>2010</v>
      </c>
      <c r="G144" s="954">
        <v>22</v>
      </c>
      <c r="H144" s="122"/>
      <c r="I144" s="884">
        <f t="shared" si="6"/>
        <v>5738636.3636363633</v>
      </c>
      <c r="J144" s="955">
        <v>126250000</v>
      </c>
      <c r="K144" s="955">
        <v>126250000</v>
      </c>
      <c r="L144" s="178"/>
      <c r="M144" s="178"/>
      <c r="N144" s="178"/>
      <c r="O144" s="178"/>
      <c r="P144" s="178"/>
      <c r="Q144" s="121"/>
      <c r="R144" s="168"/>
      <c r="U144" s="513"/>
      <c r="V144" s="514"/>
      <c r="W144" s="626"/>
      <c r="X144" s="514"/>
      <c r="Y144" s="514"/>
      <c r="Z144" s="516"/>
      <c r="AA144" s="522"/>
      <c r="AB144" s="517"/>
    </row>
    <row r="145" spans="1:28" ht="18.75" customHeight="1">
      <c r="A145" s="119"/>
      <c r="B145" s="952" t="s">
        <v>489</v>
      </c>
      <c r="C145" s="952" t="s">
        <v>427</v>
      </c>
      <c r="D145" s="952" t="s">
        <v>446</v>
      </c>
      <c r="E145" s="121"/>
      <c r="F145" s="953">
        <v>2010</v>
      </c>
      <c r="G145" s="954">
        <v>1</v>
      </c>
      <c r="H145" s="122"/>
      <c r="I145" s="884">
        <f t="shared" si="6"/>
        <v>5500000</v>
      </c>
      <c r="J145" s="955">
        <v>5500000</v>
      </c>
      <c r="K145" s="955">
        <v>5500000</v>
      </c>
      <c r="L145" s="178"/>
      <c r="M145" s="178"/>
      <c r="N145" s="178"/>
      <c r="O145" s="178"/>
      <c r="P145" s="178"/>
      <c r="Q145" s="121"/>
      <c r="R145" s="168"/>
      <c r="U145" s="513"/>
      <c r="V145" s="514"/>
      <c r="W145" s="626"/>
      <c r="X145" s="514"/>
      <c r="Y145" s="514"/>
      <c r="Z145" s="516"/>
      <c r="AA145" s="522"/>
      <c r="AB145" s="517"/>
    </row>
    <row r="146" spans="1:28" ht="18.75" customHeight="1">
      <c r="A146" s="119"/>
      <c r="B146" s="952" t="s">
        <v>489</v>
      </c>
      <c r="C146" s="952" t="s">
        <v>427</v>
      </c>
      <c r="D146" s="952" t="s">
        <v>446</v>
      </c>
      <c r="E146" s="121"/>
      <c r="F146" s="953">
        <v>2011</v>
      </c>
      <c r="G146" s="954">
        <v>2</v>
      </c>
      <c r="H146" s="122"/>
      <c r="I146" s="884">
        <f t="shared" si="6"/>
        <v>5700000</v>
      </c>
      <c r="J146" s="955">
        <v>11400000</v>
      </c>
      <c r="K146" s="955">
        <v>11400000</v>
      </c>
      <c r="L146" s="178"/>
      <c r="M146" s="178"/>
      <c r="N146" s="178"/>
      <c r="O146" s="178"/>
      <c r="P146" s="178"/>
      <c r="Q146" s="121"/>
      <c r="R146" s="168"/>
      <c r="U146" s="513"/>
      <c r="V146" s="514"/>
      <c r="W146" s="626"/>
      <c r="X146" s="514"/>
      <c r="Y146" s="514"/>
      <c r="Z146" s="516"/>
      <c r="AA146" s="522"/>
      <c r="AB146" s="517"/>
    </row>
    <row r="147" spans="1:28" ht="18.75" customHeight="1">
      <c r="A147" s="119"/>
      <c r="B147" s="952" t="s">
        <v>489</v>
      </c>
      <c r="C147" s="952" t="s">
        <v>427</v>
      </c>
      <c r="D147" s="952" t="s">
        <v>445</v>
      </c>
      <c r="E147" s="121"/>
      <c r="F147" s="953">
        <v>2011</v>
      </c>
      <c r="G147" s="954">
        <v>4</v>
      </c>
      <c r="H147" s="122"/>
      <c r="I147" s="884">
        <f t="shared" si="6"/>
        <v>5700000</v>
      </c>
      <c r="J147" s="955">
        <v>22800000</v>
      </c>
      <c r="K147" s="955">
        <v>22800000</v>
      </c>
      <c r="L147" s="178"/>
      <c r="M147" s="178"/>
      <c r="N147" s="178"/>
      <c r="O147" s="178"/>
      <c r="P147" s="178"/>
      <c r="Q147" s="121"/>
      <c r="R147" s="168"/>
      <c r="U147" s="513"/>
      <c r="V147" s="514"/>
      <c r="W147" s="626"/>
      <c r="X147" s="514"/>
      <c r="Y147" s="514"/>
      <c r="Z147" s="516"/>
      <c r="AA147" s="522"/>
      <c r="AB147" s="517"/>
    </row>
    <row r="148" spans="1:28" ht="18.75" customHeight="1">
      <c r="A148" s="119"/>
      <c r="B148" s="952" t="s">
        <v>490</v>
      </c>
      <c r="C148" s="952" t="s">
        <v>428</v>
      </c>
      <c r="D148" s="952" t="s">
        <v>447</v>
      </c>
      <c r="E148" s="121"/>
      <c r="F148" s="953">
        <v>2009</v>
      </c>
      <c r="G148" s="954">
        <v>1</v>
      </c>
      <c r="H148" s="122"/>
      <c r="I148" s="884">
        <f t="shared" si="6"/>
        <v>2000000</v>
      </c>
      <c r="J148" s="955">
        <v>2000000</v>
      </c>
      <c r="K148" s="955">
        <v>2000000</v>
      </c>
      <c r="L148" s="178"/>
      <c r="M148" s="178"/>
      <c r="N148" s="178"/>
      <c r="O148" s="178"/>
      <c r="P148" s="178"/>
      <c r="Q148" s="121"/>
      <c r="R148" s="168"/>
      <c r="U148" s="513"/>
      <c r="V148" s="514"/>
      <c r="W148" s="626"/>
      <c r="X148" s="514"/>
      <c r="Y148" s="514"/>
      <c r="Z148" s="516"/>
      <c r="AA148" s="522"/>
      <c r="AB148" s="517"/>
    </row>
    <row r="149" spans="1:28" ht="18.75" customHeight="1">
      <c r="A149" s="119"/>
      <c r="B149" s="952" t="s">
        <v>491</v>
      </c>
      <c r="C149" s="952" t="s">
        <v>429</v>
      </c>
      <c r="D149" s="952" t="s">
        <v>444</v>
      </c>
      <c r="E149" s="121"/>
      <c r="F149" s="953">
        <v>2012</v>
      </c>
      <c r="G149" s="954">
        <v>1</v>
      </c>
      <c r="H149" s="122"/>
      <c r="I149" s="884">
        <f t="shared" si="6"/>
        <v>2000000</v>
      </c>
      <c r="J149" s="955">
        <v>2000000</v>
      </c>
      <c r="K149" s="955">
        <v>2000000</v>
      </c>
      <c r="L149" s="178"/>
      <c r="M149" s="178"/>
      <c r="N149" s="178"/>
      <c r="O149" s="178"/>
      <c r="P149" s="178"/>
      <c r="Q149" s="121"/>
      <c r="R149" s="168"/>
      <c r="U149" s="513"/>
      <c r="V149" s="514"/>
      <c r="W149" s="626"/>
      <c r="X149" s="514"/>
      <c r="Y149" s="514"/>
      <c r="Z149" s="516"/>
      <c r="AA149" s="522"/>
      <c r="AB149" s="517"/>
    </row>
    <row r="150" spans="1:28" ht="18.75" customHeight="1">
      <c r="A150" s="119"/>
      <c r="B150" s="952" t="s">
        <v>492</v>
      </c>
      <c r="C150" s="952" t="s">
        <v>430</v>
      </c>
      <c r="D150" s="952" t="s">
        <v>448</v>
      </c>
      <c r="E150" s="121"/>
      <c r="F150" s="953">
        <v>2002</v>
      </c>
      <c r="G150" s="954">
        <v>2</v>
      </c>
      <c r="H150" s="122"/>
      <c r="I150" s="884">
        <f t="shared" si="6"/>
        <v>5000000</v>
      </c>
      <c r="J150" s="955">
        <v>10000000</v>
      </c>
      <c r="K150" s="955">
        <v>10000000</v>
      </c>
      <c r="L150" s="178"/>
      <c r="M150" s="178"/>
      <c r="N150" s="178"/>
      <c r="O150" s="178"/>
      <c r="P150" s="178"/>
      <c r="Q150" s="121"/>
      <c r="R150" s="168"/>
      <c r="U150" s="513"/>
      <c r="V150" s="514"/>
      <c r="W150" s="626"/>
      <c r="X150" s="514"/>
      <c r="Y150" s="514"/>
      <c r="Z150" s="516"/>
      <c r="AA150" s="522"/>
      <c r="AB150" s="517"/>
    </row>
    <row r="151" spans="1:28" ht="18.75" customHeight="1">
      <c r="A151" s="119"/>
      <c r="B151" s="952" t="s">
        <v>492</v>
      </c>
      <c r="C151" s="952" t="s">
        <v>430</v>
      </c>
      <c r="D151" s="952" t="s">
        <v>449</v>
      </c>
      <c r="E151" s="121"/>
      <c r="F151" s="953">
        <v>2002</v>
      </c>
      <c r="G151" s="954">
        <v>4</v>
      </c>
      <c r="H151" s="122"/>
      <c r="I151" s="884">
        <f t="shared" si="6"/>
        <v>7000000</v>
      </c>
      <c r="J151" s="955">
        <v>28000000</v>
      </c>
      <c r="K151" s="955">
        <v>28000000</v>
      </c>
      <c r="L151" s="178"/>
      <c r="M151" s="178"/>
      <c r="N151" s="178"/>
      <c r="O151" s="178"/>
      <c r="P151" s="178"/>
      <c r="Q151" s="121"/>
      <c r="R151" s="168"/>
      <c r="U151" s="513"/>
      <c r="V151" s="514"/>
      <c r="W151" s="626"/>
      <c r="X151" s="514"/>
      <c r="Y151" s="514"/>
      <c r="Z151" s="516"/>
      <c r="AA151" s="522"/>
      <c r="AB151" s="517"/>
    </row>
    <row r="152" spans="1:28" ht="18.75" customHeight="1">
      <c r="A152" s="119"/>
      <c r="B152" s="952" t="s">
        <v>492</v>
      </c>
      <c r="C152" s="952" t="s">
        <v>430</v>
      </c>
      <c r="D152" s="952" t="s">
        <v>450</v>
      </c>
      <c r="E152" s="121"/>
      <c r="F152" s="953">
        <v>2002</v>
      </c>
      <c r="G152" s="954">
        <v>14</v>
      </c>
      <c r="H152" s="122"/>
      <c r="I152" s="884">
        <f t="shared" si="6"/>
        <v>5000000</v>
      </c>
      <c r="J152" s="955">
        <v>70000000</v>
      </c>
      <c r="K152" s="955">
        <v>70000000</v>
      </c>
      <c r="L152" s="178"/>
      <c r="M152" s="178"/>
      <c r="N152" s="178"/>
      <c r="O152" s="178"/>
      <c r="P152" s="178"/>
      <c r="Q152" s="121"/>
      <c r="R152" s="168"/>
      <c r="U152" s="513"/>
      <c r="V152" s="514"/>
      <c r="W152" s="626"/>
      <c r="X152" s="514"/>
      <c r="Y152" s="514"/>
      <c r="Z152" s="516"/>
      <c r="AA152" s="522"/>
      <c r="AB152" s="517"/>
    </row>
    <row r="153" spans="1:28" ht="18.75" customHeight="1">
      <c r="A153" s="119"/>
      <c r="B153" s="952" t="s">
        <v>492</v>
      </c>
      <c r="C153" s="952" t="s">
        <v>430</v>
      </c>
      <c r="D153" s="952" t="s">
        <v>451</v>
      </c>
      <c r="E153" s="121"/>
      <c r="F153" s="953">
        <v>2002</v>
      </c>
      <c r="G153" s="954">
        <v>1</v>
      </c>
      <c r="H153" s="122"/>
      <c r="I153" s="884">
        <f t="shared" si="6"/>
        <v>5000000</v>
      </c>
      <c r="J153" s="955">
        <v>5000000</v>
      </c>
      <c r="K153" s="955">
        <v>5000000</v>
      </c>
      <c r="L153" s="178"/>
      <c r="M153" s="178"/>
      <c r="N153" s="178"/>
      <c r="O153" s="178"/>
      <c r="P153" s="178"/>
      <c r="Q153" s="121"/>
      <c r="R153" s="168"/>
      <c r="U153" s="513"/>
      <c r="V153" s="514"/>
      <c r="W153" s="626"/>
      <c r="X153" s="514"/>
      <c r="Y153" s="514"/>
      <c r="Z153" s="516"/>
      <c r="AA153" s="522"/>
      <c r="AB153" s="517"/>
    </row>
    <row r="154" spans="1:28" ht="18.75" customHeight="1">
      <c r="A154" s="119"/>
      <c r="B154" s="952" t="s">
        <v>492</v>
      </c>
      <c r="C154" s="952" t="s">
        <v>430</v>
      </c>
      <c r="D154" s="952" t="s">
        <v>452</v>
      </c>
      <c r="E154" s="121"/>
      <c r="F154" s="953">
        <v>2002</v>
      </c>
      <c r="G154" s="954">
        <v>1</v>
      </c>
      <c r="H154" s="122"/>
      <c r="I154" s="884">
        <f t="shared" si="6"/>
        <v>5000000</v>
      </c>
      <c r="J154" s="955">
        <v>5000000</v>
      </c>
      <c r="K154" s="955">
        <v>5000000</v>
      </c>
      <c r="L154" s="178"/>
      <c r="M154" s="178"/>
      <c r="N154" s="178"/>
      <c r="O154" s="178"/>
      <c r="P154" s="178"/>
      <c r="Q154" s="121"/>
      <c r="R154" s="168"/>
      <c r="U154" s="513"/>
      <c r="V154" s="514"/>
      <c r="W154" s="626"/>
      <c r="X154" s="514"/>
      <c r="Y154" s="514"/>
      <c r="Z154" s="516"/>
      <c r="AA154" s="522"/>
      <c r="AB154" s="517"/>
    </row>
    <row r="155" spans="1:28" ht="18.75" customHeight="1">
      <c r="A155" s="119"/>
      <c r="B155" s="952" t="s">
        <v>492</v>
      </c>
      <c r="C155" s="952" t="s">
        <v>430</v>
      </c>
      <c r="D155" s="952" t="s">
        <v>453</v>
      </c>
      <c r="E155" s="121"/>
      <c r="F155" s="953">
        <v>2002</v>
      </c>
      <c r="G155" s="954">
        <v>1</v>
      </c>
      <c r="H155" s="122"/>
      <c r="I155" s="884">
        <f t="shared" si="6"/>
        <v>5000000</v>
      </c>
      <c r="J155" s="955">
        <v>5000000</v>
      </c>
      <c r="K155" s="955">
        <v>5000000</v>
      </c>
      <c r="L155" s="178"/>
      <c r="M155" s="178"/>
      <c r="N155" s="178"/>
      <c r="O155" s="178"/>
      <c r="P155" s="178"/>
      <c r="Q155" s="121"/>
      <c r="R155" s="168"/>
      <c r="U155" s="513"/>
      <c r="V155" s="514"/>
      <c r="W155" s="626"/>
      <c r="X155" s="514"/>
      <c r="Y155" s="514"/>
      <c r="Z155" s="516"/>
      <c r="AA155" s="522"/>
      <c r="AB155" s="517"/>
    </row>
    <row r="156" spans="1:28" ht="18.75" customHeight="1">
      <c r="A156" s="119"/>
      <c r="B156" s="952" t="s">
        <v>492</v>
      </c>
      <c r="C156" s="952" t="s">
        <v>430</v>
      </c>
      <c r="D156" s="952" t="s">
        <v>453</v>
      </c>
      <c r="E156" s="121"/>
      <c r="F156" s="953">
        <v>2002</v>
      </c>
      <c r="G156" s="954">
        <v>1</v>
      </c>
      <c r="H156" s="122"/>
      <c r="I156" s="884">
        <f t="shared" si="6"/>
        <v>5000000</v>
      </c>
      <c r="J156" s="955">
        <v>5000000</v>
      </c>
      <c r="K156" s="955">
        <v>5000000</v>
      </c>
      <c r="L156" s="178"/>
      <c r="M156" s="178"/>
      <c r="N156" s="178"/>
      <c r="O156" s="178"/>
      <c r="P156" s="178"/>
      <c r="Q156" s="121"/>
      <c r="R156" s="168"/>
      <c r="U156" s="513"/>
      <c r="V156" s="514"/>
      <c r="W156" s="626"/>
      <c r="X156" s="514"/>
      <c r="Y156" s="514"/>
      <c r="Z156" s="516"/>
      <c r="AA156" s="522"/>
      <c r="AB156" s="517"/>
    </row>
    <row r="157" spans="1:28" ht="18.75" customHeight="1">
      <c r="A157" s="119"/>
      <c r="B157" s="952" t="s">
        <v>492</v>
      </c>
      <c r="C157" s="952" t="s">
        <v>430</v>
      </c>
      <c r="D157" s="952" t="s">
        <v>454</v>
      </c>
      <c r="E157" s="121"/>
      <c r="F157" s="953">
        <v>2002</v>
      </c>
      <c r="G157" s="954">
        <v>1</v>
      </c>
      <c r="H157" s="122"/>
      <c r="I157" s="884">
        <f t="shared" si="6"/>
        <v>5000000</v>
      </c>
      <c r="J157" s="955">
        <v>5000000</v>
      </c>
      <c r="K157" s="955">
        <v>5000000</v>
      </c>
      <c r="L157" s="178"/>
      <c r="M157" s="178"/>
      <c r="N157" s="178"/>
      <c r="O157" s="178"/>
      <c r="P157" s="178"/>
      <c r="Q157" s="121"/>
      <c r="R157" s="168"/>
      <c r="U157" s="513"/>
      <c r="V157" s="514"/>
      <c r="W157" s="626"/>
      <c r="X157" s="514"/>
      <c r="Y157" s="514"/>
      <c r="Z157" s="516"/>
      <c r="AA157" s="522"/>
      <c r="AB157" s="517"/>
    </row>
    <row r="158" spans="1:28" ht="18.75" customHeight="1">
      <c r="A158" s="119"/>
      <c r="B158" s="952" t="s">
        <v>492</v>
      </c>
      <c r="C158" s="952" t="s">
        <v>430</v>
      </c>
      <c r="D158" s="952" t="s">
        <v>455</v>
      </c>
      <c r="E158" s="121"/>
      <c r="F158" s="953">
        <v>2003</v>
      </c>
      <c r="G158" s="954">
        <v>1</v>
      </c>
      <c r="H158" s="122"/>
      <c r="I158" s="884">
        <f t="shared" si="6"/>
        <v>10243200</v>
      </c>
      <c r="J158" s="955">
        <v>10243200</v>
      </c>
      <c r="K158" s="955">
        <v>10243200</v>
      </c>
      <c r="L158" s="178"/>
      <c r="M158" s="178"/>
      <c r="N158" s="178"/>
      <c r="O158" s="178"/>
      <c r="P158" s="178"/>
      <c r="Q158" s="121"/>
      <c r="R158" s="168"/>
      <c r="U158" s="513"/>
      <c r="V158" s="514"/>
      <c r="W158" s="626"/>
      <c r="X158" s="514"/>
      <c r="Y158" s="514"/>
      <c r="Z158" s="516"/>
      <c r="AA158" s="522"/>
      <c r="AB158" s="517"/>
    </row>
    <row r="159" spans="1:28" ht="18.75" customHeight="1">
      <c r="A159" s="119"/>
      <c r="B159" s="952" t="s">
        <v>492</v>
      </c>
      <c r="C159" s="952" t="s">
        <v>430</v>
      </c>
      <c r="D159" s="952" t="s">
        <v>456</v>
      </c>
      <c r="E159" s="121"/>
      <c r="F159" s="953">
        <v>2003</v>
      </c>
      <c r="G159" s="954">
        <v>1</v>
      </c>
      <c r="H159" s="122"/>
      <c r="I159" s="884">
        <f t="shared" si="6"/>
        <v>10243200</v>
      </c>
      <c r="J159" s="955">
        <v>10243200</v>
      </c>
      <c r="K159" s="955">
        <v>10243200</v>
      </c>
      <c r="L159" s="178"/>
      <c r="M159" s="178"/>
      <c r="N159" s="178"/>
      <c r="O159" s="178"/>
      <c r="P159" s="178"/>
      <c r="Q159" s="121"/>
      <c r="R159" s="168"/>
      <c r="U159" s="513"/>
      <c r="V159" s="514"/>
      <c r="W159" s="626"/>
      <c r="X159" s="514"/>
      <c r="Y159" s="514"/>
      <c r="Z159" s="516"/>
      <c r="AA159" s="522"/>
      <c r="AB159" s="517"/>
    </row>
    <row r="160" spans="1:28" ht="18.75" customHeight="1">
      <c r="A160" s="119"/>
      <c r="B160" s="952" t="s">
        <v>492</v>
      </c>
      <c r="C160" s="952" t="s">
        <v>430</v>
      </c>
      <c r="D160" s="952" t="s">
        <v>450</v>
      </c>
      <c r="E160" s="121"/>
      <c r="F160" s="953">
        <v>2003</v>
      </c>
      <c r="G160" s="954">
        <v>1</v>
      </c>
      <c r="H160" s="122"/>
      <c r="I160" s="884">
        <f t="shared" si="6"/>
        <v>4350000</v>
      </c>
      <c r="J160" s="955">
        <v>4350000</v>
      </c>
      <c r="K160" s="955">
        <v>4350000</v>
      </c>
      <c r="L160" s="178"/>
      <c r="M160" s="178"/>
      <c r="N160" s="178"/>
      <c r="O160" s="178"/>
      <c r="P160" s="178"/>
      <c r="Q160" s="121"/>
      <c r="R160" s="168"/>
      <c r="U160" s="513"/>
      <c r="V160" s="514"/>
      <c r="W160" s="626"/>
      <c r="X160" s="514"/>
      <c r="Y160" s="514"/>
      <c r="Z160" s="516"/>
      <c r="AA160" s="522"/>
      <c r="AB160" s="517"/>
    </row>
    <row r="161" spans="1:28" ht="18.75" customHeight="1">
      <c r="A161" s="119"/>
      <c r="B161" s="952" t="s">
        <v>492</v>
      </c>
      <c r="C161" s="952" t="s">
        <v>430</v>
      </c>
      <c r="D161" s="952" t="s">
        <v>457</v>
      </c>
      <c r="E161" s="121"/>
      <c r="F161" s="953">
        <v>2005</v>
      </c>
      <c r="G161" s="954">
        <v>2</v>
      </c>
      <c r="H161" s="122"/>
      <c r="I161" s="884">
        <f t="shared" si="6"/>
        <v>9150000</v>
      </c>
      <c r="J161" s="955">
        <v>18300000</v>
      </c>
      <c r="K161" s="955">
        <v>18300000</v>
      </c>
      <c r="L161" s="178"/>
      <c r="M161" s="178"/>
      <c r="N161" s="178"/>
      <c r="O161" s="178"/>
      <c r="P161" s="178"/>
      <c r="Q161" s="121"/>
      <c r="R161" s="168"/>
      <c r="U161" s="513"/>
      <c r="V161" s="514"/>
      <c r="W161" s="626"/>
      <c r="X161" s="514"/>
      <c r="Y161" s="514"/>
      <c r="Z161" s="516"/>
      <c r="AA161" s="522"/>
      <c r="AB161" s="517"/>
    </row>
    <row r="162" spans="1:28" ht="18.75" customHeight="1">
      <c r="A162" s="119"/>
      <c r="B162" s="952" t="s">
        <v>492</v>
      </c>
      <c r="C162" s="952" t="s">
        <v>430</v>
      </c>
      <c r="D162" s="952" t="s">
        <v>450</v>
      </c>
      <c r="E162" s="121"/>
      <c r="F162" s="953">
        <v>2005</v>
      </c>
      <c r="G162" s="954">
        <v>4</v>
      </c>
      <c r="H162" s="122"/>
      <c r="I162" s="884">
        <f t="shared" si="6"/>
        <v>11800000</v>
      </c>
      <c r="J162" s="955">
        <v>47200000</v>
      </c>
      <c r="K162" s="955">
        <v>47200000</v>
      </c>
      <c r="L162" s="178"/>
      <c r="M162" s="178"/>
      <c r="N162" s="178"/>
      <c r="O162" s="178"/>
      <c r="P162" s="178"/>
      <c r="Q162" s="121"/>
      <c r="R162" s="168"/>
      <c r="U162" s="513"/>
      <c r="V162" s="514"/>
      <c r="W162" s="626"/>
      <c r="X162" s="514"/>
      <c r="Y162" s="514"/>
      <c r="Z162" s="516"/>
      <c r="AA162" s="522"/>
      <c r="AB162" s="517"/>
    </row>
    <row r="163" spans="1:28" ht="18.75" customHeight="1">
      <c r="A163" s="119"/>
      <c r="B163" s="952" t="s">
        <v>492</v>
      </c>
      <c r="C163" s="952" t="s">
        <v>430</v>
      </c>
      <c r="D163" s="952" t="s">
        <v>450</v>
      </c>
      <c r="E163" s="121"/>
      <c r="F163" s="953">
        <v>2006</v>
      </c>
      <c r="G163" s="954">
        <v>1</v>
      </c>
      <c r="H163" s="122"/>
      <c r="I163" s="884">
        <f t="shared" si="6"/>
        <v>7800000</v>
      </c>
      <c r="J163" s="955">
        <v>7800000</v>
      </c>
      <c r="K163" s="955">
        <v>7800000</v>
      </c>
      <c r="L163" s="178"/>
      <c r="M163" s="178"/>
      <c r="N163" s="178"/>
      <c r="O163" s="178"/>
      <c r="P163" s="178"/>
      <c r="Q163" s="121"/>
      <c r="R163" s="168"/>
      <c r="U163" s="513"/>
      <c r="V163" s="514"/>
      <c r="W163" s="626"/>
      <c r="X163" s="514"/>
      <c r="Y163" s="514"/>
      <c r="Z163" s="516"/>
      <c r="AA163" s="522"/>
      <c r="AB163" s="517"/>
    </row>
    <row r="164" spans="1:28" ht="18.75" customHeight="1">
      <c r="A164" s="119"/>
      <c r="B164" s="952" t="s">
        <v>492</v>
      </c>
      <c r="C164" s="952" t="s">
        <v>430</v>
      </c>
      <c r="D164" s="952" t="s">
        <v>450</v>
      </c>
      <c r="E164" s="121"/>
      <c r="F164" s="953">
        <v>2006</v>
      </c>
      <c r="G164" s="954">
        <v>1</v>
      </c>
      <c r="H164" s="122"/>
      <c r="I164" s="884">
        <f t="shared" si="6"/>
        <v>7800000</v>
      </c>
      <c r="J164" s="955">
        <v>7800000</v>
      </c>
      <c r="K164" s="955">
        <v>7800000</v>
      </c>
      <c r="L164" s="178"/>
      <c r="M164" s="178"/>
      <c r="N164" s="178"/>
      <c r="O164" s="178"/>
      <c r="P164" s="178"/>
      <c r="Q164" s="121"/>
      <c r="R164" s="168"/>
      <c r="U164" s="513"/>
      <c r="V164" s="514"/>
      <c r="W164" s="626"/>
      <c r="X164" s="514"/>
      <c r="Y164" s="514"/>
      <c r="Z164" s="516"/>
      <c r="AA164" s="522"/>
      <c r="AB164" s="517"/>
    </row>
    <row r="165" spans="1:28" ht="18.75" customHeight="1">
      <c r="A165" s="119"/>
      <c r="B165" s="952" t="s">
        <v>492</v>
      </c>
      <c r="C165" s="952" t="s">
        <v>430</v>
      </c>
      <c r="D165" s="952" t="s">
        <v>453</v>
      </c>
      <c r="E165" s="121"/>
      <c r="F165" s="953">
        <v>2008</v>
      </c>
      <c r="G165" s="954">
        <v>2</v>
      </c>
      <c r="H165" s="122"/>
      <c r="I165" s="884">
        <f t="shared" si="6"/>
        <v>4463600</v>
      </c>
      <c r="J165" s="955">
        <v>8927200</v>
      </c>
      <c r="K165" s="955">
        <v>8927200</v>
      </c>
      <c r="L165" s="178"/>
      <c r="M165" s="178"/>
      <c r="N165" s="178"/>
      <c r="O165" s="178"/>
      <c r="P165" s="178"/>
      <c r="Q165" s="121"/>
      <c r="R165" s="168"/>
      <c r="U165" s="513"/>
      <c r="V165" s="514"/>
      <c r="W165" s="626"/>
      <c r="X165" s="514"/>
      <c r="Y165" s="514"/>
      <c r="Z165" s="516"/>
      <c r="AA165" s="522"/>
      <c r="AB165" s="517"/>
    </row>
    <row r="166" spans="1:28" ht="18.75" customHeight="1">
      <c r="A166" s="119"/>
      <c r="B166" s="952" t="s">
        <v>492</v>
      </c>
      <c r="C166" s="952" t="s">
        <v>430</v>
      </c>
      <c r="D166" s="952" t="s">
        <v>458</v>
      </c>
      <c r="E166" s="121"/>
      <c r="F166" s="953">
        <v>2008</v>
      </c>
      <c r="G166" s="954">
        <v>5</v>
      </c>
      <c r="H166" s="122"/>
      <c r="I166" s="884">
        <f t="shared" si="6"/>
        <v>4463600</v>
      </c>
      <c r="J166" s="955">
        <v>22318000</v>
      </c>
      <c r="K166" s="955">
        <v>22318000</v>
      </c>
      <c r="L166" s="178"/>
      <c r="M166" s="178"/>
      <c r="N166" s="178"/>
      <c r="O166" s="178"/>
      <c r="P166" s="178"/>
      <c r="Q166" s="121"/>
      <c r="R166" s="168"/>
      <c r="U166" s="513"/>
      <c r="V166" s="514"/>
      <c r="W166" s="626"/>
      <c r="X166" s="514"/>
      <c r="Y166" s="514"/>
      <c r="Z166" s="516"/>
      <c r="AA166" s="522"/>
      <c r="AB166" s="517"/>
    </row>
    <row r="167" spans="1:28" ht="18.75" customHeight="1">
      <c r="A167" s="119"/>
      <c r="B167" s="952" t="s">
        <v>492</v>
      </c>
      <c r="C167" s="952" t="s">
        <v>430</v>
      </c>
      <c r="D167" s="952" t="s">
        <v>459</v>
      </c>
      <c r="E167" s="121"/>
      <c r="F167" s="953">
        <v>2008</v>
      </c>
      <c r="G167" s="954">
        <v>1</v>
      </c>
      <c r="H167" s="122"/>
      <c r="I167" s="884">
        <f t="shared" si="6"/>
        <v>4463600</v>
      </c>
      <c r="J167" s="955">
        <v>4463600</v>
      </c>
      <c r="K167" s="955">
        <v>4463600</v>
      </c>
      <c r="L167" s="178"/>
      <c r="M167" s="178"/>
      <c r="N167" s="178"/>
      <c r="O167" s="178"/>
      <c r="P167" s="178"/>
      <c r="Q167" s="121"/>
      <c r="R167" s="168"/>
      <c r="U167" s="513"/>
      <c r="V167" s="514"/>
      <c r="W167" s="626"/>
      <c r="X167" s="514"/>
      <c r="Y167" s="514"/>
      <c r="Z167" s="516"/>
      <c r="AA167" s="522"/>
      <c r="AB167" s="517"/>
    </row>
    <row r="168" spans="1:28" s="159" customFormat="1" ht="18.75" customHeight="1">
      <c r="A168" s="119"/>
      <c r="B168" s="951" t="s">
        <v>588</v>
      </c>
      <c r="C168" s="951" t="s">
        <v>658</v>
      </c>
      <c r="D168" s="951"/>
      <c r="E168" s="162"/>
      <c r="F168" s="956"/>
      <c r="G168" s="957"/>
      <c r="H168" s="177"/>
      <c r="I168" s="699"/>
      <c r="J168" s="699">
        <f t="shared" ref="J168:K168" si="8">SUM(J169:J191)</f>
        <v>111986250</v>
      </c>
      <c r="K168" s="699">
        <f t="shared" si="8"/>
        <v>111949479</v>
      </c>
      <c r="L168" s="178"/>
      <c r="M168" s="178"/>
      <c r="N168" s="178"/>
      <c r="O168" s="178"/>
      <c r="P168" s="178"/>
      <c r="Q168" s="162"/>
      <c r="R168" s="482"/>
      <c r="U168" s="683"/>
      <c r="V168" s="684"/>
      <c r="W168" s="685"/>
      <c r="X168" s="684"/>
      <c r="Y168" s="684"/>
      <c r="Z168" s="686"/>
      <c r="AA168" s="687"/>
      <c r="AB168" s="518"/>
    </row>
    <row r="169" spans="1:28" ht="18.75" customHeight="1">
      <c r="A169" s="119"/>
      <c r="B169" s="952" t="s">
        <v>493</v>
      </c>
      <c r="C169" s="952" t="s">
        <v>431</v>
      </c>
      <c r="D169" s="952" t="s">
        <v>460</v>
      </c>
      <c r="E169" s="121"/>
      <c r="F169" s="953">
        <v>2002</v>
      </c>
      <c r="G169" s="954">
        <v>1</v>
      </c>
      <c r="H169" s="122"/>
      <c r="I169" s="884">
        <f t="shared" si="6"/>
        <v>2500000</v>
      </c>
      <c r="J169" s="955">
        <v>2500000</v>
      </c>
      <c r="K169" s="955">
        <v>2500000</v>
      </c>
      <c r="L169" s="178"/>
      <c r="M169" s="178"/>
      <c r="N169" s="178"/>
      <c r="O169" s="178"/>
      <c r="P169" s="178"/>
      <c r="Q169" s="121"/>
      <c r="R169" s="168"/>
      <c r="U169" s="513"/>
      <c r="V169" s="514"/>
      <c r="W169" s="626"/>
      <c r="X169" s="514"/>
      <c r="Y169" s="514"/>
      <c r="Z169" s="516"/>
      <c r="AA169" s="522"/>
      <c r="AB169" s="517"/>
    </row>
    <row r="170" spans="1:28" ht="18.75" customHeight="1">
      <c r="A170" s="119"/>
      <c r="B170" s="952" t="s">
        <v>493</v>
      </c>
      <c r="C170" s="952" t="s">
        <v>431</v>
      </c>
      <c r="D170" s="952" t="s">
        <v>460</v>
      </c>
      <c r="E170" s="121"/>
      <c r="F170" s="953">
        <v>2002</v>
      </c>
      <c r="G170" s="954">
        <v>1</v>
      </c>
      <c r="H170" s="122"/>
      <c r="I170" s="884">
        <f t="shared" si="6"/>
        <v>2500000</v>
      </c>
      <c r="J170" s="955">
        <v>2500000</v>
      </c>
      <c r="K170" s="955">
        <v>2500000</v>
      </c>
      <c r="L170" s="178"/>
      <c r="M170" s="178"/>
      <c r="N170" s="178"/>
      <c r="O170" s="178"/>
      <c r="P170" s="178"/>
      <c r="Q170" s="121"/>
      <c r="R170" s="168"/>
      <c r="U170" s="513"/>
      <c r="V170" s="514"/>
      <c r="W170" s="626"/>
      <c r="X170" s="514"/>
      <c r="Y170" s="514"/>
      <c r="Z170" s="516"/>
      <c r="AA170" s="522"/>
      <c r="AB170" s="517"/>
    </row>
    <row r="171" spans="1:28" ht="18.75" customHeight="1">
      <c r="A171" s="119"/>
      <c r="B171" s="952" t="s">
        <v>493</v>
      </c>
      <c r="C171" s="952" t="s">
        <v>431</v>
      </c>
      <c r="D171" s="952" t="s">
        <v>461</v>
      </c>
      <c r="E171" s="121"/>
      <c r="F171" s="953">
        <v>2005</v>
      </c>
      <c r="G171" s="954">
        <v>1</v>
      </c>
      <c r="H171" s="122"/>
      <c r="I171" s="884">
        <f t="shared" si="6"/>
        <v>1500000</v>
      </c>
      <c r="J171" s="955">
        <v>1500000</v>
      </c>
      <c r="K171" s="955">
        <v>1500000</v>
      </c>
      <c r="L171" s="178"/>
      <c r="M171" s="178"/>
      <c r="N171" s="178"/>
      <c r="O171" s="178"/>
      <c r="P171" s="178"/>
      <c r="Q171" s="121"/>
      <c r="R171" s="168"/>
      <c r="U171" s="513"/>
      <c r="V171" s="514"/>
      <c r="W171" s="626"/>
      <c r="X171" s="514"/>
      <c r="Y171" s="514"/>
      <c r="Z171" s="516"/>
      <c r="AA171" s="522"/>
      <c r="AB171" s="517"/>
    </row>
    <row r="172" spans="1:28" ht="18.75" customHeight="1">
      <c r="A172" s="119"/>
      <c r="B172" s="952" t="s">
        <v>493</v>
      </c>
      <c r="C172" s="952" t="s">
        <v>431</v>
      </c>
      <c r="D172" s="952" t="s">
        <v>446</v>
      </c>
      <c r="E172" s="121"/>
      <c r="F172" s="953">
        <v>2010</v>
      </c>
      <c r="G172" s="954">
        <v>7</v>
      </c>
      <c r="H172" s="122"/>
      <c r="I172" s="884">
        <f t="shared" si="6"/>
        <v>2450000</v>
      </c>
      <c r="J172" s="955">
        <v>17150000</v>
      </c>
      <c r="K172" s="955">
        <v>17150000</v>
      </c>
      <c r="L172" s="178"/>
      <c r="M172" s="178"/>
      <c r="N172" s="178"/>
      <c r="O172" s="178"/>
      <c r="P172" s="178"/>
      <c r="Q172" s="121"/>
      <c r="R172" s="168"/>
      <c r="U172" s="513"/>
      <c r="V172" s="514"/>
      <c r="W172" s="626"/>
      <c r="X172" s="514"/>
      <c r="Y172" s="514"/>
      <c r="Z172" s="516"/>
      <c r="AA172" s="522"/>
      <c r="AB172" s="517"/>
    </row>
    <row r="173" spans="1:28" ht="18.75" customHeight="1">
      <c r="A173" s="119"/>
      <c r="B173" s="952" t="s">
        <v>493</v>
      </c>
      <c r="C173" s="952" t="s">
        <v>431</v>
      </c>
      <c r="D173" s="952" t="s">
        <v>446</v>
      </c>
      <c r="E173" s="121"/>
      <c r="F173" s="953">
        <v>2010</v>
      </c>
      <c r="G173" s="954">
        <v>1</v>
      </c>
      <c r="H173" s="122"/>
      <c r="I173" s="884">
        <f t="shared" si="6"/>
        <v>2450000</v>
      </c>
      <c r="J173" s="955">
        <v>2450000</v>
      </c>
      <c r="K173" s="955">
        <v>2450000</v>
      </c>
      <c r="L173" s="178"/>
      <c r="M173" s="178"/>
      <c r="N173" s="178"/>
      <c r="O173" s="178"/>
      <c r="P173" s="178"/>
      <c r="Q173" s="121"/>
      <c r="R173" s="168"/>
      <c r="U173" s="513"/>
      <c r="V173" s="514"/>
      <c r="W173" s="626"/>
      <c r="X173" s="514"/>
      <c r="Y173" s="514"/>
      <c r="Z173" s="516"/>
      <c r="AA173" s="522"/>
      <c r="AB173" s="517"/>
    </row>
    <row r="174" spans="1:28" ht="18.75" customHeight="1">
      <c r="A174" s="119"/>
      <c r="B174" s="952" t="s">
        <v>493</v>
      </c>
      <c r="C174" s="952" t="s">
        <v>431</v>
      </c>
      <c r="D174" s="952" t="s">
        <v>450</v>
      </c>
      <c r="E174" s="121"/>
      <c r="F174" s="953">
        <v>2010</v>
      </c>
      <c r="G174" s="954">
        <v>1</v>
      </c>
      <c r="H174" s="122"/>
      <c r="I174" s="884">
        <f t="shared" si="6"/>
        <v>11750000</v>
      </c>
      <c r="J174" s="955">
        <v>11750000</v>
      </c>
      <c r="K174" s="955">
        <v>11750000</v>
      </c>
      <c r="L174" s="178"/>
      <c r="M174" s="178"/>
      <c r="N174" s="178"/>
      <c r="O174" s="178"/>
      <c r="P174" s="178"/>
      <c r="Q174" s="121"/>
      <c r="R174" s="168"/>
      <c r="U174" s="513"/>
      <c r="V174" s="514"/>
      <c r="W174" s="626"/>
      <c r="X174" s="514"/>
      <c r="Y174" s="514"/>
      <c r="Z174" s="516"/>
      <c r="AA174" s="522"/>
      <c r="AB174" s="517"/>
    </row>
    <row r="175" spans="1:28" ht="18.75" customHeight="1">
      <c r="A175" s="119"/>
      <c r="B175" s="952" t="s">
        <v>493</v>
      </c>
      <c r="C175" s="952" t="s">
        <v>431</v>
      </c>
      <c r="D175" s="952" t="s">
        <v>462</v>
      </c>
      <c r="E175" s="121"/>
      <c r="F175" s="953">
        <v>2011</v>
      </c>
      <c r="G175" s="954">
        <v>1</v>
      </c>
      <c r="H175" s="122"/>
      <c r="I175" s="884">
        <f t="shared" si="6"/>
        <v>14000000</v>
      </c>
      <c r="J175" s="955">
        <v>14000000</v>
      </c>
      <c r="K175" s="955">
        <v>14000000</v>
      </c>
      <c r="L175" s="178"/>
      <c r="M175" s="178"/>
      <c r="N175" s="178"/>
      <c r="O175" s="178"/>
      <c r="P175" s="178"/>
      <c r="Q175" s="121"/>
      <c r="R175" s="168"/>
      <c r="U175" s="513"/>
      <c r="V175" s="514"/>
      <c r="W175" s="626"/>
      <c r="X175" s="514"/>
      <c r="Y175" s="514"/>
      <c r="Z175" s="516"/>
      <c r="AA175" s="522"/>
      <c r="AB175" s="517"/>
    </row>
    <row r="176" spans="1:28" ht="18.75" customHeight="1">
      <c r="A176" s="119"/>
      <c r="B176" s="952" t="s">
        <v>494</v>
      </c>
      <c r="C176" s="952" t="s">
        <v>432</v>
      </c>
      <c r="D176" s="952" t="s">
        <v>450</v>
      </c>
      <c r="E176" s="121"/>
      <c r="F176" s="953">
        <v>2002</v>
      </c>
      <c r="G176" s="954">
        <v>2</v>
      </c>
      <c r="H176" s="122"/>
      <c r="I176" s="884">
        <f t="shared" si="6"/>
        <v>1125000</v>
      </c>
      <c r="J176" s="955">
        <v>2250000</v>
      </c>
      <c r="K176" s="955">
        <v>2250000</v>
      </c>
      <c r="L176" s="178"/>
      <c r="M176" s="178"/>
      <c r="N176" s="178"/>
      <c r="O176" s="178"/>
      <c r="P176" s="178"/>
      <c r="Q176" s="121"/>
      <c r="R176" s="168"/>
      <c r="U176" s="513"/>
      <c r="V176" s="514"/>
      <c r="W176" s="626"/>
      <c r="X176" s="514"/>
      <c r="Y176" s="514"/>
      <c r="Z176" s="516"/>
      <c r="AA176" s="522"/>
      <c r="AB176" s="517"/>
    </row>
    <row r="177" spans="1:28" ht="18.75" customHeight="1">
      <c r="A177" s="119"/>
      <c r="B177" s="952" t="s">
        <v>494</v>
      </c>
      <c r="C177" s="952" t="s">
        <v>432</v>
      </c>
      <c r="D177" s="952" t="s">
        <v>463</v>
      </c>
      <c r="E177" s="121"/>
      <c r="F177" s="953">
        <v>2006</v>
      </c>
      <c r="G177" s="954">
        <v>3</v>
      </c>
      <c r="H177" s="122"/>
      <c r="I177" s="884">
        <f t="shared" si="6"/>
        <v>1700000</v>
      </c>
      <c r="J177" s="955">
        <v>5100000</v>
      </c>
      <c r="K177" s="955">
        <v>5100000</v>
      </c>
      <c r="L177" s="178"/>
      <c r="M177" s="178"/>
      <c r="N177" s="178"/>
      <c r="O177" s="178"/>
      <c r="P177" s="178"/>
      <c r="Q177" s="121"/>
      <c r="R177" s="168"/>
      <c r="U177" s="513"/>
      <c r="V177" s="514"/>
      <c r="W177" s="626"/>
      <c r="X177" s="514"/>
      <c r="Y177" s="514"/>
      <c r="Z177" s="516"/>
      <c r="AA177" s="522"/>
      <c r="AB177" s="517"/>
    </row>
    <row r="178" spans="1:28" ht="18.75" customHeight="1">
      <c r="A178" s="119"/>
      <c r="B178" s="952" t="s">
        <v>494</v>
      </c>
      <c r="C178" s="952" t="s">
        <v>432</v>
      </c>
      <c r="D178" s="952" t="s">
        <v>463</v>
      </c>
      <c r="E178" s="121"/>
      <c r="F178" s="953">
        <v>2006</v>
      </c>
      <c r="G178" s="954">
        <v>1</v>
      </c>
      <c r="H178" s="122"/>
      <c r="I178" s="884">
        <f t="shared" si="6"/>
        <v>1700000</v>
      </c>
      <c r="J178" s="955">
        <v>1700000</v>
      </c>
      <c r="K178" s="955">
        <v>1700000</v>
      </c>
      <c r="L178" s="178"/>
      <c r="M178" s="178"/>
      <c r="N178" s="178"/>
      <c r="O178" s="178"/>
      <c r="P178" s="178"/>
      <c r="Q178" s="121"/>
      <c r="R178" s="168"/>
      <c r="U178" s="513"/>
      <c r="V178" s="514"/>
      <c r="W178" s="626"/>
      <c r="X178" s="514"/>
      <c r="Y178" s="514"/>
      <c r="Z178" s="516"/>
      <c r="AA178" s="522"/>
      <c r="AB178" s="517"/>
    </row>
    <row r="179" spans="1:28" ht="18.75" customHeight="1">
      <c r="A179" s="119"/>
      <c r="B179" s="952" t="s">
        <v>494</v>
      </c>
      <c r="C179" s="952" t="s">
        <v>432</v>
      </c>
      <c r="D179" s="952" t="s">
        <v>464</v>
      </c>
      <c r="E179" s="121"/>
      <c r="F179" s="953">
        <v>2006</v>
      </c>
      <c r="G179" s="954">
        <v>1</v>
      </c>
      <c r="H179" s="122"/>
      <c r="I179" s="884">
        <f t="shared" si="6"/>
        <v>1700000</v>
      </c>
      <c r="J179" s="955">
        <v>1700000</v>
      </c>
      <c r="K179" s="955">
        <v>1700000</v>
      </c>
      <c r="L179" s="178"/>
      <c r="M179" s="178"/>
      <c r="N179" s="178"/>
      <c r="O179" s="178"/>
      <c r="P179" s="178"/>
      <c r="Q179" s="121"/>
      <c r="R179" s="168"/>
      <c r="U179" s="513"/>
      <c r="V179" s="514"/>
      <c r="W179" s="626"/>
      <c r="X179" s="514"/>
      <c r="Y179" s="514"/>
      <c r="Z179" s="516"/>
      <c r="AA179" s="522"/>
      <c r="AB179" s="517"/>
    </row>
    <row r="180" spans="1:28" ht="18.75" customHeight="1">
      <c r="A180" s="119"/>
      <c r="B180" s="952" t="s">
        <v>494</v>
      </c>
      <c r="C180" s="952" t="s">
        <v>432</v>
      </c>
      <c r="D180" s="952" t="s">
        <v>450</v>
      </c>
      <c r="E180" s="121"/>
      <c r="F180" s="953">
        <v>2006</v>
      </c>
      <c r="G180" s="954">
        <v>1</v>
      </c>
      <c r="H180" s="122"/>
      <c r="I180" s="884">
        <f t="shared" si="6"/>
        <v>1700000</v>
      </c>
      <c r="J180" s="955">
        <v>1700000</v>
      </c>
      <c r="K180" s="955">
        <v>1700000</v>
      </c>
      <c r="L180" s="178"/>
      <c r="M180" s="178"/>
      <c r="N180" s="178"/>
      <c r="O180" s="178"/>
      <c r="P180" s="178"/>
      <c r="Q180" s="121"/>
      <c r="R180" s="168"/>
      <c r="U180" s="513"/>
      <c r="V180" s="514"/>
      <c r="W180" s="626"/>
      <c r="X180" s="514"/>
      <c r="Y180" s="514"/>
      <c r="Z180" s="516"/>
      <c r="AA180" s="522"/>
      <c r="AB180" s="517"/>
    </row>
    <row r="181" spans="1:28" ht="18.75" customHeight="1">
      <c r="A181" s="119"/>
      <c r="B181" s="952" t="s">
        <v>494</v>
      </c>
      <c r="C181" s="952" t="s">
        <v>432</v>
      </c>
      <c r="D181" s="952" t="s">
        <v>465</v>
      </c>
      <c r="E181" s="121"/>
      <c r="F181" s="953">
        <v>2006</v>
      </c>
      <c r="G181" s="954">
        <v>1</v>
      </c>
      <c r="H181" s="122"/>
      <c r="I181" s="884">
        <f t="shared" si="6"/>
        <v>1700000</v>
      </c>
      <c r="J181" s="955">
        <v>1700000</v>
      </c>
      <c r="K181" s="955">
        <v>1700000</v>
      </c>
      <c r="L181" s="178"/>
      <c r="M181" s="178"/>
      <c r="N181" s="178"/>
      <c r="O181" s="178"/>
      <c r="P181" s="178"/>
      <c r="Q181" s="121"/>
      <c r="R181" s="168"/>
      <c r="U181" s="513"/>
      <c r="V181" s="514"/>
      <c r="W181" s="626"/>
      <c r="X181" s="514"/>
      <c r="Y181" s="514"/>
      <c r="Z181" s="516"/>
      <c r="AA181" s="522"/>
      <c r="AB181" s="517"/>
    </row>
    <row r="182" spans="1:28" ht="18.75" customHeight="1">
      <c r="A182" s="119"/>
      <c r="B182" s="952" t="s">
        <v>494</v>
      </c>
      <c r="C182" s="952" t="s">
        <v>432</v>
      </c>
      <c r="D182" s="952" t="s">
        <v>466</v>
      </c>
      <c r="E182" s="121"/>
      <c r="F182" s="953">
        <v>2006</v>
      </c>
      <c r="G182" s="954">
        <v>1</v>
      </c>
      <c r="H182" s="122"/>
      <c r="I182" s="884">
        <f t="shared" si="6"/>
        <v>1700000</v>
      </c>
      <c r="J182" s="955">
        <v>1700000</v>
      </c>
      <c r="K182" s="955">
        <v>1700000</v>
      </c>
      <c r="L182" s="178"/>
      <c r="M182" s="178"/>
      <c r="N182" s="178"/>
      <c r="O182" s="178"/>
      <c r="P182" s="178"/>
      <c r="Q182" s="121"/>
      <c r="R182" s="168"/>
      <c r="U182" s="513"/>
      <c r="V182" s="514"/>
      <c r="W182" s="626"/>
      <c r="X182" s="514"/>
      <c r="Y182" s="514"/>
      <c r="Z182" s="516"/>
      <c r="AA182" s="522"/>
      <c r="AB182" s="517"/>
    </row>
    <row r="183" spans="1:28" ht="18.75" customHeight="1">
      <c r="A183" s="119"/>
      <c r="B183" s="952" t="s">
        <v>494</v>
      </c>
      <c r="C183" s="952" t="s">
        <v>432</v>
      </c>
      <c r="D183" s="952" t="s">
        <v>467</v>
      </c>
      <c r="E183" s="121"/>
      <c r="F183" s="953">
        <v>2007</v>
      </c>
      <c r="G183" s="954">
        <v>1</v>
      </c>
      <c r="H183" s="122"/>
      <c r="I183" s="884">
        <f t="shared" si="6"/>
        <v>1700000</v>
      </c>
      <c r="J183" s="955">
        <v>1700000</v>
      </c>
      <c r="K183" s="955">
        <v>1700000</v>
      </c>
      <c r="L183" s="178"/>
      <c r="M183" s="178"/>
      <c r="N183" s="178"/>
      <c r="O183" s="178"/>
      <c r="P183" s="178"/>
      <c r="Q183" s="121"/>
      <c r="R183" s="168"/>
      <c r="U183" s="513"/>
      <c r="V183" s="514"/>
      <c r="W183" s="626"/>
      <c r="X183" s="514"/>
      <c r="Y183" s="514"/>
      <c r="Z183" s="516"/>
      <c r="AA183" s="522"/>
      <c r="AB183" s="517"/>
    </row>
    <row r="184" spans="1:28" ht="18.75" customHeight="1">
      <c r="A184" s="119"/>
      <c r="B184" s="952" t="s">
        <v>494</v>
      </c>
      <c r="C184" s="952" t="s">
        <v>432</v>
      </c>
      <c r="D184" s="952" t="s">
        <v>464</v>
      </c>
      <c r="E184" s="121"/>
      <c r="F184" s="953">
        <v>2009</v>
      </c>
      <c r="G184" s="954">
        <v>1</v>
      </c>
      <c r="H184" s="122"/>
      <c r="I184" s="884">
        <f t="shared" si="6"/>
        <v>1500000</v>
      </c>
      <c r="J184" s="955">
        <v>1500000</v>
      </c>
      <c r="K184" s="955">
        <v>1500000</v>
      </c>
      <c r="L184" s="178"/>
      <c r="M184" s="178"/>
      <c r="N184" s="178"/>
      <c r="O184" s="178"/>
      <c r="P184" s="178"/>
      <c r="Q184" s="121"/>
      <c r="R184" s="168"/>
      <c r="U184" s="513"/>
      <c r="V184" s="514"/>
      <c r="W184" s="626"/>
      <c r="X184" s="514"/>
      <c r="Y184" s="514"/>
      <c r="Z184" s="516"/>
      <c r="AA184" s="522"/>
      <c r="AB184" s="517"/>
    </row>
    <row r="185" spans="1:28" ht="18.75" customHeight="1">
      <c r="A185" s="119"/>
      <c r="B185" s="952" t="s">
        <v>494</v>
      </c>
      <c r="C185" s="952" t="s">
        <v>432</v>
      </c>
      <c r="D185" s="952" t="s">
        <v>468</v>
      </c>
      <c r="E185" s="121"/>
      <c r="F185" s="953">
        <v>2010</v>
      </c>
      <c r="G185" s="954">
        <v>2</v>
      </c>
      <c r="H185" s="122"/>
      <c r="I185" s="884">
        <f t="shared" si="6"/>
        <v>1872500</v>
      </c>
      <c r="J185" s="955">
        <v>3745000</v>
      </c>
      <c r="K185" s="955">
        <v>3745000</v>
      </c>
      <c r="L185" s="178"/>
      <c r="M185" s="178"/>
      <c r="N185" s="178"/>
      <c r="O185" s="178"/>
      <c r="P185" s="178"/>
      <c r="Q185" s="121"/>
      <c r="R185" s="168"/>
      <c r="U185" s="513"/>
      <c r="V185" s="514"/>
      <c r="W185" s="626"/>
      <c r="X185" s="514"/>
      <c r="Y185" s="514"/>
      <c r="Z185" s="516"/>
      <c r="AA185" s="522"/>
      <c r="AB185" s="517"/>
    </row>
    <row r="186" spans="1:28" ht="18.75" customHeight="1">
      <c r="A186" s="119"/>
      <c r="B186" s="952" t="s">
        <v>494</v>
      </c>
      <c r="C186" s="952" t="s">
        <v>432</v>
      </c>
      <c r="D186" s="952" t="s">
        <v>466</v>
      </c>
      <c r="E186" s="121"/>
      <c r="F186" s="953">
        <v>2010</v>
      </c>
      <c r="G186" s="954">
        <v>1</v>
      </c>
      <c r="H186" s="122"/>
      <c r="I186" s="884">
        <f t="shared" si="6"/>
        <v>1872500</v>
      </c>
      <c r="J186" s="955">
        <v>1872500</v>
      </c>
      <c r="K186" s="955">
        <v>1872500</v>
      </c>
      <c r="L186" s="178"/>
      <c r="M186" s="178"/>
      <c r="N186" s="178"/>
      <c r="O186" s="178"/>
      <c r="P186" s="178"/>
      <c r="Q186" s="121"/>
      <c r="R186" s="168"/>
      <c r="U186" s="513"/>
      <c r="V186" s="514"/>
      <c r="W186" s="626"/>
      <c r="X186" s="514"/>
      <c r="Y186" s="514"/>
      <c r="Z186" s="516"/>
      <c r="AA186" s="522"/>
      <c r="AB186" s="517"/>
    </row>
    <row r="187" spans="1:28" ht="18.75" customHeight="1">
      <c r="A187" s="119"/>
      <c r="B187" s="952" t="s">
        <v>494</v>
      </c>
      <c r="C187" s="952" t="s">
        <v>432</v>
      </c>
      <c r="D187" s="952" t="s">
        <v>469</v>
      </c>
      <c r="E187" s="121"/>
      <c r="F187" s="953">
        <v>2014</v>
      </c>
      <c r="G187" s="954">
        <v>1</v>
      </c>
      <c r="H187" s="122"/>
      <c r="I187" s="884">
        <f t="shared" si="6"/>
        <v>2062500</v>
      </c>
      <c r="J187" s="955">
        <v>2062500</v>
      </c>
      <c r="K187" s="955">
        <v>2062500</v>
      </c>
      <c r="L187" s="178"/>
      <c r="M187" s="178"/>
      <c r="N187" s="178"/>
      <c r="O187" s="178"/>
      <c r="P187" s="178"/>
      <c r="Q187" s="121"/>
      <c r="R187" s="168"/>
      <c r="U187" s="513"/>
      <c r="V187" s="514"/>
      <c r="W187" s="626"/>
      <c r="X187" s="514"/>
      <c r="Y187" s="514"/>
      <c r="Z187" s="516"/>
      <c r="AA187" s="522"/>
      <c r="AB187" s="517"/>
    </row>
    <row r="188" spans="1:28" ht="18.75" customHeight="1">
      <c r="A188" s="119"/>
      <c r="B188" s="958" t="s">
        <v>494</v>
      </c>
      <c r="C188" s="958" t="s">
        <v>432</v>
      </c>
      <c r="D188" s="958" t="s">
        <v>470</v>
      </c>
      <c r="E188" s="121"/>
      <c r="F188" s="953">
        <v>2015</v>
      </c>
      <c r="G188" s="954">
        <v>1</v>
      </c>
      <c r="H188" s="122"/>
      <c r="I188" s="884">
        <f t="shared" si="6"/>
        <v>2206250</v>
      </c>
      <c r="J188" s="955">
        <v>2206250</v>
      </c>
      <c r="K188" s="959">
        <v>2169479</v>
      </c>
      <c r="L188" s="178"/>
      <c r="M188" s="178"/>
      <c r="N188" s="178"/>
      <c r="O188" s="178"/>
      <c r="P188" s="178"/>
      <c r="Q188" s="121"/>
      <c r="R188" s="168"/>
      <c r="U188" s="513"/>
      <c r="V188" s="514"/>
      <c r="W188" s="515"/>
      <c r="X188" s="514"/>
      <c r="Y188" s="514"/>
      <c r="Z188" s="516"/>
      <c r="AA188" s="517"/>
      <c r="AB188" s="517"/>
    </row>
    <row r="189" spans="1:28" ht="18.75" customHeight="1">
      <c r="A189" s="119"/>
      <c r="B189" s="952" t="s">
        <v>495</v>
      </c>
      <c r="C189" s="952" t="s">
        <v>433</v>
      </c>
      <c r="D189" s="952" t="s">
        <v>471</v>
      </c>
      <c r="E189" s="121"/>
      <c r="F189" s="953">
        <v>2002</v>
      </c>
      <c r="G189" s="954">
        <v>1</v>
      </c>
      <c r="H189" s="122"/>
      <c r="I189" s="884">
        <f t="shared" si="6"/>
        <v>7500000</v>
      </c>
      <c r="J189" s="955">
        <v>7500000</v>
      </c>
      <c r="K189" s="960">
        <v>7500000</v>
      </c>
      <c r="L189" s="178"/>
      <c r="M189" s="178"/>
      <c r="N189" s="178"/>
      <c r="O189" s="178"/>
      <c r="P189" s="178"/>
      <c r="Q189" s="121"/>
      <c r="R189" s="168"/>
      <c r="U189" s="513"/>
      <c r="V189" s="514"/>
      <c r="W189" s="626"/>
      <c r="X189" s="514"/>
      <c r="Y189" s="514"/>
      <c r="Z189" s="516"/>
      <c r="AA189" s="522"/>
      <c r="AB189" s="517"/>
    </row>
    <row r="190" spans="1:28" ht="18.75" customHeight="1">
      <c r="A190" s="119"/>
      <c r="B190" s="952" t="s">
        <v>495</v>
      </c>
      <c r="C190" s="952" t="s">
        <v>433</v>
      </c>
      <c r="D190" s="952" t="s">
        <v>450</v>
      </c>
      <c r="E190" s="121"/>
      <c r="F190" s="953">
        <v>2006</v>
      </c>
      <c r="G190" s="954">
        <v>2</v>
      </c>
      <c r="H190" s="122"/>
      <c r="I190" s="884">
        <f t="shared" si="6"/>
        <v>8400000</v>
      </c>
      <c r="J190" s="955">
        <v>16800000</v>
      </c>
      <c r="K190" s="960">
        <v>16800000</v>
      </c>
      <c r="L190" s="178"/>
      <c r="M190" s="178"/>
      <c r="N190" s="178"/>
      <c r="O190" s="178"/>
      <c r="P190" s="178"/>
      <c r="Q190" s="121"/>
      <c r="R190" s="168"/>
      <c r="U190" s="513"/>
      <c r="V190" s="514"/>
      <c r="W190" s="626"/>
      <c r="X190" s="514"/>
      <c r="Y190" s="514"/>
      <c r="Z190" s="516"/>
      <c r="AA190" s="522"/>
      <c r="AB190" s="517"/>
    </row>
    <row r="191" spans="1:28" ht="18.75" customHeight="1">
      <c r="A191" s="119"/>
      <c r="B191" s="952" t="s">
        <v>495</v>
      </c>
      <c r="C191" s="952" t="s">
        <v>433</v>
      </c>
      <c r="D191" s="952" t="s">
        <v>472</v>
      </c>
      <c r="E191" s="121"/>
      <c r="F191" s="953">
        <v>2011</v>
      </c>
      <c r="G191" s="954">
        <v>1</v>
      </c>
      <c r="H191" s="122"/>
      <c r="I191" s="884">
        <f t="shared" si="6"/>
        <v>6900000</v>
      </c>
      <c r="J191" s="955">
        <v>6900000</v>
      </c>
      <c r="K191" s="960">
        <v>6900000</v>
      </c>
      <c r="L191" s="178"/>
      <c r="M191" s="178"/>
      <c r="N191" s="178"/>
      <c r="O191" s="178"/>
      <c r="P191" s="178"/>
      <c r="Q191" s="121"/>
      <c r="R191" s="168"/>
      <c r="U191" s="513"/>
      <c r="V191" s="514"/>
      <c r="W191" s="626"/>
      <c r="X191" s="514"/>
      <c r="Y191" s="514"/>
      <c r="Z191" s="516"/>
      <c r="AA191" s="522"/>
      <c r="AB191" s="517"/>
    </row>
    <row r="192" spans="1:28" s="159" customFormat="1" ht="18.75" customHeight="1">
      <c r="A192" s="119"/>
      <c r="B192" s="951" t="s">
        <v>559</v>
      </c>
      <c r="C192" s="951" t="s">
        <v>560</v>
      </c>
      <c r="D192" s="951"/>
      <c r="E192" s="162"/>
      <c r="F192" s="956"/>
      <c r="G192" s="957"/>
      <c r="H192" s="177"/>
      <c r="I192" s="699"/>
      <c r="J192" s="699">
        <f t="shared" ref="J192:K192" si="9">SUM(J193:J196)</f>
        <v>30200000</v>
      </c>
      <c r="K192" s="699">
        <f t="shared" si="9"/>
        <v>30200000</v>
      </c>
      <c r="L192" s="178"/>
      <c r="M192" s="178"/>
      <c r="N192" s="178"/>
      <c r="O192" s="178"/>
      <c r="P192" s="178"/>
      <c r="Q192" s="162"/>
      <c r="R192" s="482"/>
      <c r="U192" s="683"/>
      <c r="V192" s="684"/>
      <c r="W192" s="685"/>
      <c r="X192" s="684"/>
      <c r="Y192" s="684"/>
      <c r="Z192" s="686"/>
      <c r="AA192" s="687"/>
      <c r="AB192" s="518"/>
    </row>
    <row r="193" spans="1:28" ht="18.75" customHeight="1">
      <c r="A193" s="119"/>
      <c r="B193" s="952" t="s">
        <v>496</v>
      </c>
      <c r="C193" s="952" t="s">
        <v>434</v>
      </c>
      <c r="D193" s="952" t="s">
        <v>450</v>
      </c>
      <c r="E193" s="121"/>
      <c r="F193" s="953">
        <v>1999</v>
      </c>
      <c r="G193" s="954">
        <v>1</v>
      </c>
      <c r="H193" s="122"/>
      <c r="I193" s="884">
        <f t="shared" si="6"/>
        <v>2500000</v>
      </c>
      <c r="J193" s="955">
        <v>2500000</v>
      </c>
      <c r="K193" s="955">
        <v>2500000</v>
      </c>
      <c r="L193" s="178"/>
      <c r="M193" s="178"/>
      <c r="N193" s="178"/>
      <c r="O193" s="178"/>
      <c r="P193" s="178"/>
      <c r="Q193" s="121"/>
      <c r="R193" s="168"/>
      <c r="U193" s="513"/>
      <c r="V193" s="514"/>
      <c r="W193" s="626"/>
      <c r="X193" s="514"/>
      <c r="Y193" s="514"/>
      <c r="Z193" s="516"/>
      <c r="AA193" s="522"/>
      <c r="AB193" s="517"/>
    </row>
    <row r="194" spans="1:28" ht="18.75" customHeight="1">
      <c r="A194" s="119"/>
      <c r="B194" s="952" t="s">
        <v>496</v>
      </c>
      <c r="C194" s="952" t="s">
        <v>434</v>
      </c>
      <c r="D194" s="952" t="s">
        <v>450</v>
      </c>
      <c r="E194" s="121"/>
      <c r="F194" s="953">
        <v>2005</v>
      </c>
      <c r="G194" s="954">
        <v>1</v>
      </c>
      <c r="H194" s="122"/>
      <c r="I194" s="884">
        <f t="shared" si="6"/>
        <v>10200000</v>
      </c>
      <c r="J194" s="955">
        <v>10200000</v>
      </c>
      <c r="K194" s="955">
        <v>10200000</v>
      </c>
      <c r="L194" s="178"/>
      <c r="M194" s="178"/>
      <c r="N194" s="178"/>
      <c r="O194" s="178"/>
      <c r="P194" s="178"/>
      <c r="Q194" s="121"/>
      <c r="R194" s="168"/>
      <c r="U194" s="513"/>
      <c r="V194" s="514"/>
      <c r="W194" s="626"/>
      <c r="X194" s="514"/>
      <c r="Y194" s="514"/>
      <c r="Z194" s="516"/>
      <c r="AA194" s="522"/>
      <c r="AB194" s="517"/>
    </row>
    <row r="195" spans="1:28" ht="18.75" customHeight="1">
      <c r="A195" s="119"/>
      <c r="B195" s="952" t="s">
        <v>496</v>
      </c>
      <c r="C195" s="952" t="s">
        <v>434</v>
      </c>
      <c r="D195" s="952" t="s">
        <v>450</v>
      </c>
      <c r="E195" s="121"/>
      <c r="F195" s="953">
        <v>2005</v>
      </c>
      <c r="G195" s="954">
        <v>1</v>
      </c>
      <c r="H195" s="122"/>
      <c r="I195" s="884">
        <f t="shared" si="6"/>
        <v>7500000</v>
      </c>
      <c r="J195" s="955">
        <v>7500000</v>
      </c>
      <c r="K195" s="955">
        <v>7500000</v>
      </c>
      <c r="L195" s="178"/>
      <c r="M195" s="178"/>
      <c r="N195" s="178"/>
      <c r="O195" s="178"/>
      <c r="P195" s="178"/>
      <c r="Q195" s="121"/>
      <c r="R195" s="168"/>
      <c r="U195" s="513"/>
      <c r="V195" s="514"/>
      <c r="W195" s="626"/>
      <c r="X195" s="514"/>
      <c r="Y195" s="514"/>
      <c r="Z195" s="516"/>
      <c r="AA195" s="522"/>
      <c r="AB195" s="517"/>
    </row>
    <row r="196" spans="1:28" ht="18.75" customHeight="1">
      <c r="A196" s="119"/>
      <c r="B196" s="952" t="s">
        <v>496</v>
      </c>
      <c r="C196" s="952" t="s">
        <v>434</v>
      </c>
      <c r="D196" s="952" t="s">
        <v>473</v>
      </c>
      <c r="E196" s="121"/>
      <c r="F196" s="953">
        <v>2007</v>
      </c>
      <c r="G196" s="954">
        <v>2</v>
      </c>
      <c r="H196" s="122"/>
      <c r="I196" s="884">
        <f t="shared" si="6"/>
        <v>5000000</v>
      </c>
      <c r="J196" s="955">
        <v>10000000</v>
      </c>
      <c r="K196" s="955">
        <v>10000000</v>
      </c>
      <c r="L196" s="178"/>
      <c r="M196" s="178"/>
      <c r="N196" s="178"/>
      <c r="O196" s="178"/>
      <c r="P196" s="178"/>
      <c r="Q196" s="121"/>
      <c r="R196" s="168"/>
      <c r="U196" s="513"/>
      <c r="V196" s="514"/>
      <c r="W196" s="626"/>
      <c r="X196" s="514"/>
      <c r="Y196" s="514"/>
      <c r="Z196" s="516"/>
      <c r="AA196" s="522"/>
      <c r="AB196" s="517"/>
    </row>
    <row r="197" spans="1:28" s="159" customFormat="1" ht="18.75" customHeight="1">
      <c r="A197" s="119"/>
      <c r="B197" s="951" t="s">
        <v>603</v>
      </c>
      <c r="C197" s="951" t="s">
        <v>673</v>
      </c>
      <c r="D197" s="951"/>
      <c r="E197" s="162"/>
      <c r="F197" s="956"/>
      <c r="G197" s="957"/>
      <c r="H197" s="177"/>
      <c r="I197" s="699"/>
      <c r="J197" s="699">
        <f t="shared" ref="J197:K197" si="10">SUM(J198:J200)</f>
        <v>10600000</v>
      </c>
      <c r="K197" s="699">
        <f t="shared" si="10"/>
        <v>10600000</v>
      </c>
      <c r="L197" s="178"/>
      <c r="M197" s="178"/>
      <c r="N197" s="178"/>
      <c r="O197" s="178"/>
      <c r="P197" s="178"/>
      <c r="Q197" s="162"/>
      <c r="R197" s="482"/>
      <c r="U197" s="683"/>
      <c r="V197" s="684"/>
      <c r="W197" s="685"/>
      <c r="X197" s="684"/>
      <c r="Y197" s="684"/>
      <c r="Z197" s="686"/>
      <c r="AA197" s="687"/>
      <c r="AB197" s="518"/>
    </row>
    <row r="198" spans="1:28" ht="18.75" customHeight="1">
      <c r="A198" s="119"/>
      <c r="B198" s="952" t="s">
        <v>497</v>
      </c>
      <c r="C198" s="952" t="s">
        <v>435</v>
      </c>
      <c r="D198" s="952" t="s">
        <v>450</v>
      </c>
      <c r="E198" s="121"/>
      <c r="F198" s="953">
        <v>2008</v>
      </c>
      <c r="G198" s="954">
        <v>1</v>
      </c>
      <c r="H198" s="122"/>
      <c r="I198" s="884">
        <f t="shared" si="6"/>
        <v>4700000</v>
      </c>
      <c r="J198" s="955">
        <v>4700000</v>
      </c>
      <c r="K198" s="955">
        <v>4700000</v>
      </c>
      <c r="L198" s="178"/>
      <c r="M198" s="178"/>
      <c r="N198" s="178"/>
      <c r="O198" s="178"/>
      <c r="P198" s="178"/>
      <c r="Q198" s="121"/>
      <c r="R198" s="168"/>
      <c r="U198" s="513"/>
      <c r="V198" s="514"/>
      <c r="W198" s="626"/>
      <c r="X198" s="514"/>
      <c r="Y198" s="514"/>
      <c r="Z198" s="516"/>
      <c r="AA198" s="522"/>
      <c r="AB198" s="517"/>
    </row>
    <row r="199" spans="1:28" ht="18.75" customHeight="1">
      <c r="A199" s="119"/>
      <c r="B199" s="952" t="s">
        <v>497</v>
      </c>
      <c r="C199" s="952" t="s">
        <v>435</v>
      </c>
      <c r="D199" s="952" t="s">
        <v>474</v>
      </c>
      <c r="E199" s="121"/>
      <c r="F199" s="953">
        <v>2011</v>
      </c>
      <c r="G199" s="954">
        <v>3</v>
      </c>
      <c r="H199" s="122"/>
      <c r="I199" s="884">
        <f t="shared" si="6"/>
        <v>1475000</v>
      </c>
      <c r="J199" s="955">
        <v>4425000</v>
      </c>
      <c r="K199" s="955">
        <v>4425000</v>
      </c>
      <c r="L199" s="178"/>
      <c r="M199" s="178"/>
      <c r="N199" s="178"/>
      <c r="O199" s="178"/>
      <c r="P199" s="178"/>
      <c r="Q199" s="121"/>
      <c r="R199" s="168"/>
      <c r="U199" s="513"/>
      <c r="V199" s="514"/>
      <c r="W199" s="626"/>
      <c r="X199" s="514"/>
      <c r="Y199" s="514"/>
      <c r="Z199" s="516"/>
      <c r="AA199" s="522"/>
      <c r="AB199" s="517"/>
    </row>
    <row r="200" spans="1:28" ht="18.75" customHeight="1">
      <c r="A200" s="119"/>
      <c r="B200" s="952" t="s">
        <v>497</v>
      </c>
      <c r="C200" s="952" t="s">
        <v>435</v>
      </c>
      <c r="D200" s="952" t="s">
        <v>475</v>
      </c>
      <c r="E200" s="121"/>
      <c r="F200" s="953">
        <v>2011</v>
      </c>
      <c r="G200" s="954">
        <v>1</v>
      </c>
      <c r="H200" s="122"/>
      <c r="I200" s="884">
        <f t="shared" si="6"/>
        <v>1475000</v>
      </c>
      <c r="J200" s="955">
        <v>1475000</v>
      </c>
      <c r="K200" s="955">
        <v>1475000</v>
      </c>
      <c r="L200" s="178"/>
      <c r="M200" s="178"/>
      <c r="N200" s="178"/>
      <c r="O200" s="178"/>
      <c r="P200" s="178"/>
      <c r="Q200" s="121"/>
      <c r="R200" s="168"/>
      <c r="U200" s="513"/>
      <c r="V200" s="514"/>
      <c r="W200" s="626"/>
      <c r="X200" s="514"/>
      <c r="Y200" s="514"/>
      <c r="Z200" s="516"/>
      <c r="AA200" s="522"/>
      <c r="AB200" s="517"/>
    </row>
    <row r="201" spans="1:28" s="159" customFormat="1" ht="18.75" customHeight="1">
      <c r="A201" s="162"/>
      <c r="B201" s="951" t="s">
        <v>555</v>
      </c>
      <c r="C201" s="951" t="s">
        <v>556</v>
      </c>
      <c r="D201" s="951"/>
      <c r="E201" s="162"/>
      <c r="F201" s="956"/>
      <c r="G201" s="957"/>
      <c r="H201" s="177"/>
      <c r="I201" s="699"/>
      <c r="J201" s="699">
        <f t="shared" ref="J201:K201" si="11">SUM(J202:J216)</f>
        <v>454128326</v>
      </c>
      <c r="K201" s="699">
        <f t="shared" si="11"/>
        <v>454128326</v>
      </c>
      <c r="L201" s="178"/>
      <c r="M201" s="178"/>
      <c r="N201" s="178"/>
      <c r="O201" s="178"/>
      <c r="P201" s="178"/>
      <c r="Q201" s="162"/>
      <c r="R201" s="482"/>
      <c r="U201" s="683"/>
      <c r="V201" s="684"/>
      <c r="W201" s="685"/>
      <c r="X201" s="684"/>
      <c r="Y201" s="684"/>
      <c r="Z201" s="686"/>
      <c r="AA201" s="687"/>
      <c r="AB201" s="518"/>
    </row>
    <row r="202" spans="1:28" ht="18.75" customHeight="1">
      <c r="A202" s="119"/>
      <c r="B202" s="952" t="s">
        <v>498</v>
      </c>
      <c r="C202" s="952" t="s">
        <v>436</v>
      </c>
      <c r="D202" s="952" t="s">
        <v>476</v>
      </c>
      <c r="E202" s="121"/>
      <c r="F202" s="953">
        <v>2001</v>
      </c>
      <c r="G202" s="954">
        <v>1</v>
      </c>
      <c r="H202" s="122"/>
      <c r="I202" s="884">
        <f t="shared" si="6"/>
        <v>14995000</v>
      </c>
      <c r="J202" s="955">
        <v>14995000</v>
      </c>
      <c r="K202" s="955">
        <v>14995000</v>
      </c>
      <c r="L202" s="178"/>
      <c r="M202" s="178"/>
      <c r="N202" s="178"/>
      <c r="O202" s="178"/>
      <c r="P202" s="178"/>
      <c r="Q202" s="121"/>
      <c r="R202" s="168"/>
      <c r="U202" s="513"/>
      <c r="V202" s="514"/>
      <c r="W202" s="626"/>
      <c r="X202" s="514"/>
      <c r="Y202" s="514"/>
      <c r="Z202" s="516"/>
      <c r="AA202" s="522"/>
      <c r="AB202" s="517"/>
    </row>
    <row r="203" spans="1:28" ht="18.75" customHeight="1">
      <c r="A203" s="119"/>
      <c r="B203" s="952" t="s">
        <v>498</v>
      </c>
      <c r="C203" s="952" t="s">
        <v>436</v>
      </c>
      <c r="D203" s="952" t="s">
        <v>450</v>
      </c>
      <c r="E203" s="121"/>
      <c r="F203" s="953">
        <v>2006</v>
      </c>
      <c r="G203" s="954">
        <v>1</v>
      </c>
      <c r="H203" s="122"/>
      <c r="I203" s="884">
        <f t="shared" si="6"/>
        <v>11450000</v>
      </c>
      <c r="J203" s="955">
        <v>11450000</v>
      </c>
      <c r="K203" s="955">
        <v>11450000</v>
      </c>
      <c r="L203" s="178"/>
      <c r="M203" s="178"/>
      <c r="N203" s="178"/>
      <c r="O203" s="178"/>
      <c r="P203" s="178"/>
      <c r="Q203" s="121"/>
      <c r="R203" s="168"/>
      <c r="U203" s="513"/>
      <c r="V203" s="514"/>
      <c r="W203" s="626"/>
      <c r="X203" s="514"/>
      <c r="Y203" s="514"/>
      <c r="Z203" s="516"/>
      <c r="AA203" s="522"/>
      <c r="AB203" s="517"/>
    </row>
    <row r="204" spans="1:28" ht="18.75" customHeight="1">
      <c r="A204" s="119"/>
      <c r="B204" s="952" t="s">
        <v>498</v>
      </c>
      <c r="C204" s="952" t="s">
        <v>436</v>
      </c>
      <c r="D204" s="952" t="s">
        <v>477</v>
      </c>
      <c r="E204" s="121"/>
      <c r="F204" s="953">
        <v>2008</v>
      </c>
      <c r="G204" s="954">
        <v>4</v>
      </c>
      <c r="H204" s="122"/>
      <c r="I204" s="884">
        <f t="shared" si="6"/>
        <v>9900000</v>
      </c>
      <c r="J204" s="955">
        <v>39600000</v>
      </c>
      <c r="K204" s="955">
        <v>39600000</v>
      </c>
      <c r="L204" s="178"/>
      <c r="M204" s="178"/>
      <c r="N204" s="178"/>
      <c r="O204" s="178"/>
      <c r="P204" s="178"/>
      <c r="Q204" s="121"/>
      <c r="R204" s="168"/>
      <c r="U204" s="513"/>
      <c r="V204" s="514"/>
      <c r="W204" s="626"/>
      <c r="X204" s="514"/>
      <c r="Y204" s="514"/>
      <c r="Z204" s="516"/>
      <c r="AA204" s="522"/>
      <c r="AB204" s="517"/>
    </row>
    <row r="205" spans="1:28" ht="18.75" customHeight="1">
      <c r="A205" s="119"/>
      <c r="B205" s="952" t="s">
        <v>498</v>
      </c>
      <c r="C205" s="952" t="s">
        <v>436</v>
      </c>
      <c r="D205" s="952" t="s">
        <v>450</v>
      </c>
      <c r="E205" s="121"/>
      <c r="F205" s="953">
        <v>2008</v>
      </c>
      <c r="G205" s="954">
        <v>1</v>
      </c>
      <c r="H205" s="122"/>
      <c r="I205" s="884">
        <f t="shared" si="6"/>
        <v>9900000</v>
      </c>
      <c r="J205" s="955">
        <v>9900000</v>
      </c>
      <c r="K205" s="955">
        <v>9900000</v>
      </c>
      <c r="L205" s="178"/>
      <c r="M205" s="178"/>
      <c r="N205" s="178"/>
      <c r="O205" s="178"/>
      <c r="P205" s="178"/>
      <c r="Q205" s="121"/>
      <c r="R205" s="168"/>
      <c r="U205" s="513"/>
      <c r="V205" s="514"/>
      <c r="W205" s="626"/>
      <c r="X205" s="514"/>
      <c r="Y205" s="514"/>
      <c r="Z205" s="516"/>
      <c r="AA205" s="522"/>
      <c r="AB205" s="517"/>
    </row>
    <row r="206" spans="1:28" ht="18.75" customHeight="1">
      <c r="A206" s="119"/>
      <c r="B206" s="952" t="s">
        <v>498</v>
      </c>
      <c r="C206" s="952" t="s">
        <v>436</v>
      </c>
      <c r="D206" s="952" t="s">
        <v>478</v>
      </c>
      <c r="E206" s="121"/>
      <c r="F206" s="953">
        <v>2008</v>
      </c>
      <c r="G206" s="954">
        <v>1</v>
      </c>
      <c r="H206" s="122"/>
      <c r="I206" s="884">
        <f t="shared" si="6"/>
        <v>9900000</v>
      </c>
      <c r="J206" s="955">
        <v>9900000</v>
      </c>
      <c r="K206" s="955">
        <v>9900000</v>
      </c>
      <c r="L206" s="178"/>
      <c r="M206" s="178"/>
      <c r="N206" s="178"/>
      <c r="O206" s="178"/>
      <c r="P206" s="178"/>
      <c r="Q206" s="121"/>
      <c r="R206" s="168"/>
      <c r="U206" s="513"/>
      <c r="V206" s="514"/>
      <c r="W206" s="626"/>
      <c r="X206" s="514"/>
      <c r="Y206" s="514"/>
      <c r="Z206" s="516"/>
      <c r="AA206" s="522"/>
      <c r="AB206" s="517"/>
    </row>
    <row r="207" spans="1:28" ht="18.75" customHeight="1">
      <c r="A207" s="119"/>
      <c r="B207" s="952" t="s">
        <v>498</v>
      </c>
      <c r="C207" s="952" t="s">
        <v>436</v>
      </c>
      <c r="D207" s="952" t="s">
        <v>478</v>
      </c>
      <c r="E207" s="121"/>
      <c r="F207" s="953">
        <v>2008</v>
      </c>
      <c r="G207" s="954">
        <v>1</v>
      </c>
      <c r="H207" s="122"/>
      <c r="I207" s="884">
        <f t="shared" si="6"/>
        <v>9900000</v>
      </c>
      <c r="J207" s="955">
        <v>9900000</v>
      </c>
      <c r="K207" s="955">
        <v>9900000</v>
      </c>
      <c r="L207" s="178"/>
      <c r="M207" s="178"/>
      <c r="N207" s="178"/>
      <c r="O207" s="178"/>
      <c r="P207" s="178"/>
      <c r="Q207" s="121"/>
      <c r="R207" s="168"/>
      <c r="U207" s="513"/>
      <c r="V207" s="514"/>
      <c r="W207" s="626"/>
      <c r="X207" s="514"/>
      <c r="Y207" s="514"/>
      <c r="Z207" s="516"/>
      <c r="AA207" s="522"/>
      <c r="AB207" s="517"/>
    </row>
    <row r="208" spans="1:28" ht="18.75" customHeight="1">
      <c r="A208" s="119"/>
      <c r="B208" s="952" t="s">
        <v>498</v>
      </c>
      <c r="C208" s="952" t="s">
        <v>436</v>
      </c>
      <c r="D208" s="952" t="s">
        <v>476</v>
      </c>
      <c r="E208" s="121"/>
      <c r="F208" s="953">
        <v>2008</v>
      </c>
      <c r="G208" s="954">
        <v>1</v>
      </c>
      <c r="H208" s="122"/>
      <c r="I208" s="884">
        <f t="shared" si="6"/>
        <v>9900000</v>
      </c>
      <c r="J208" s="955">
        <v>9900000</v>
      </c>
      <c r="K208" s="955">
        <v>9900000</v>
      </c>
      <c r="L208" s="178"/>
      <c r="M208" s="178"/>
      <c r="N208" s="178"/>
      <c r="O208" s="178"/>
      <c r="P208" s="178"/>
      <c r="Q208" s="121"/>
      <c r="R208" s="168"/>
      <c r="U208" s="513"/>
      <c r="V208" s="514"/>
      <c r="W208" s="626"/>
      <c r="X208" s="514"/>
      <c r="Y208" s="514"/>
      <c r="Z208" s="516"/>
      <c r="AA208" s="522"/>
      <c r="AB208" s="517"/>
    </row>
    <row r="209" spans="1:28" ht="18.75" customHeight="1">
      <c r="A209" s="119"/>
      <c r="B209" s="952" t="s">
        <v>498</v>
      </c>
      <c r="C209" s="952" t="s">
        <v>436</v>
      </c>
      <c r="D209" s="952" t="s">
        <v>479</v>
      </c>
      <c r="E209" s="121"/>
      <c r="F209" s="953">
        <v>2008</v>
      </c>
      <c r="G209" s="954">
        <v>1</v>
      </c>
      <c r="H209" s="122"/>
      <c r="I209" s="884">
        <f t="shared" ref="I209:I226" si="12">J209/G209</f>
        <v>9900000</v>
      </c>
      <c r="J209" s="955">
        <v>9900000</v>
      </c>
      <c r="K209" s="955">
        <v>9900000</v>
      </c>
      <c r="L209" s="178"/>
      <c r="M209" s="178"/>
      <c r="N209" s="178"/>
      <c r="O209" s="178"/>
      <c r="P209" s="178"/>
      <c r="Q209" s="121"/>
      <c r="R209" s="168"/>
      <c r="U209" s="513"/>
      <c r="V209" s="514"/>
      <c r="W209" s="626"/>
      <c r="X209" s="514"/>
      <c r="Y209" s="514"/>
      <c r="Z209" s="516"/>
      <c r="AA209" s="522"/>
      <c r="AB209" s="517"/>
    </row>
    <row r="210" spans="1:28" ht="18.75" customHeight="1">
      <c r="A210" s="119"/>
      <c r="B210" s="952" t="s">
        <v>498</v>
      </c>
      <c r="C210" s="952" t="s">
        <v>436</v>
      </c>
      <c r="D210" s="952" t="s">
        <v>450</v>
      </c>
      <c r="E210" s="121"/>
      <c r="F210" s="953">
        <v>2009</v>
      </c>
      <c r="G210" s="954">
        <v>1</v>
      </c>
      <c r="H210" s="122"/>
      <c r="I210" s="884">
        <f t="shared" si="12"/>
        <v>12000000</v>
      </c>
      <c r="J210" s="955">
        <v>12000000</v>
      </c>
      <c r="K210" s="955">
        <v>12000000</v>
      </c>
      <c r="L210" s="178"/>
      <c r="M210" s="178"/>
      <c r="N210" s="178"/>
      <c r="O210" s="178"/>
      <c r="P210" s="178"/>
      <c r="Q210" s="121"/>
      <c r="R210" s="168"/>
      <c r="U210" s="513"/>
      <c r="V210" s="514"/>
      <c r="W210" s="626"/>
      <c r="X210" s="514"/>
      <c r="Y210" s="514"/>
      <c r="Z210" s="516"/>
      <c r="AA210" s="522"/>
      <c r="AB210" s="517"/>
    </row>
    <row r="211" spans="1:28" ht="18.75" customHeight="1">
      <c r="A211" s="119"/>
      <c r="B211" s="952" t="s">
        <v>498</v>
      </c>
      <c r="C211" s="952" t="s">
        <v>436</v>
      </c>
      <c r="D211" s="952" t="s">
        <v>480</v>
      </c>
      <c r="E211" s="121"/>
      <c r="F211" s="953">
        <v>2009</v>
      </c>
      <c r="G211" s="954">
        <v>1</v>
      </c>
      <c r="H211" s="122"/>
      <c r="I211" s="884">
        <f t="shared" si="12"/>
        <v>12000000</v>
      </c>
      <c r="J211" s="955">
        <v>12000000</v>
      </c>
      <c r="K211" s="955">
        <v>12000000</v>
      </c>
      <c r="L211" s="178"/>
      <c r="M211" s="178"/>
      <c r="N211" s="178"/>
      <c r="O211" s="178"/>
      <c r="P211" s="178"/>
      <c r="Q211" s="121"/>
      <c r="R211" s="168"/>
      <c r="U211" s="513"/>
      <c r="V211" s="514"/>
      <c r="W211" s="626"/>
      <c r="X211" s="514"/>
      <c r="Y211" s="514"/>
      <c r="Z211" s="516"/>
      <c r="AA211" s="522"/>
      <c r="AB211" s="517"/>
    </row>
    <row r="212" spans="1:28" ht="18.75" customHeight="1">
      <c r="A212" s="119"/>
      <c r="B212" s="952" t="s">
        <v>498</v>
      </c>
      <c r="C212" s="952" t="s">
        <v>436</v>
      </c>
      <c r="D212" s="952" t="s">
        <v>481</v>
      </c>
      <c r="E212" s="121"/>
      <c r="F212" s="953">
        <v>2009</v>
      </c>
      <c r="G212" s="954">
        <v>1</v>
      </c>
      <c r="H212" s="122"/>
      <c r="I212" s="884">
        <f t="shared" si="12"/>
        <v>12000000</v>
      </c>
      <c r="J212" s="955">
        <v>12000000</v>
      </c>
      <c r="K212" s="955">
        <v>12000000</v>
      </c>
      <c r="L212" s="178"/>
      <c r="M212" s="178"/>
      <c r="N212" s="178"/>
      <c r="O212" s="178"/>
      <c r="P212" s="178"/>
      <c r="Q212" s="121"/>
      <c r="R212" s="168"/>
      <c r="U212" s="513"/>
      <c r="V212" s="514"/>
      <c r="W212" s="626"/>
      <c r="X212" s="514"/>
      <c r="Y212" s="514"/>
      <c r="Z212" s="516"/>
      <c r="AA212" s="522"/>
      <c r="AB212" s="517"/>
    </row>
    <row r="213" spans="1:28" ht="18.75" customHeight="1">
      <c r="A213" s="119"/>
      <c r="B213" s="952" t="s">
        <v>498</v>
      </c>
      <c r="C213" s="952" t="s">
        <v>436</v>
      </c>
      <c r="D213" s="952" t="s">
        <v>450</v>
      </c>
      <c r="E213" s="121"/>
      <c r="F213" s="953">
        <v>2009</v>
      </c>
      <c r="G213" s="954">
        <v>1</v>
      </c>
      <c r="H213" s="122"/>
      <c r="I213" s="884">
        <f t="shared" si="12"/>
        <v>12000000</v>
      </c>
      <c r="J213" s="955">
        <v>12000000</v>
      </c>
      <c r="K213" s="955">
        <v>12000000</v>
      </c>
      <c r="L213" s="178"/>
      <c r="M213" s="178"/>
      <c r="N213" s="178"/>
      <c r="O213" s="178"/>
      <c r="P213" s="178"/>
      <c r="Q213" s="121"/>
      <c r="R213" s="168"/>
      <c r="U213" s="513"/>
      <c r="V213" s="514"/>
      <c r="W213" s="626"/>
      <c r="X213" s="514"/>
      <c r="Y213" s="514"/>
      <c r="Z213" s="516"/>
      <c r="AA213" s="522"/>
      <c r="AB213" s="517"/>
    </row>
    <row r="214" spans="1:28" ht="18.75" customHeight="1">
      <c r="A214" s="119"/>
      <c r="B214" s="952" t="s">
        <v>498</v>
      </c>
      <c r="C214" s="952" t="s">
        <v>436</v>
      </c>
      <c r="D214" s="952" t="s">
        <v>446</v>
      </c>
      <c r="E214" s="121"/>
      <c r="F214" s="953">
        <v>2010</v>
      </c>
      <c r="G214" s="954">
        <v>4</v>
      </c>
      <c r="H214" s="122"/>
      <c r="I214" s="884">
        <f t="shared" si="12"/>
        <v>10066666.5</v>
      </c>
      <c r="J214" s="955">
        <v>40266666</v>
      </c>
      <c r="K214" s="955">
        <v>40266666</v>
      </c>
      <c r="L214" s="178"/>
      <c r="M214" s="178"/>
      <c r="N214" s="178"/>
      <c r="O214" s="178"/>
      <c r="P214" s="178"/>
      <c r="Q214" s="121"/>
      <c r="R214" s="168"/>
      <c r="U214" s="513"/>
      <c r="V214" s="514"/>
      <c r="W214" s="626"/>
      <c r="X214" s="514"/>
      <c r="Y214" s="514"/>
      <c r="Z214" s="516"/>
      <c r="AA214" s="522"/>
      <c r="AB214" s="517"/>
    </row>
    <row r="215" spans="1:28" ht="18.75" customHeight="1">
      <c r="A215" s="119"/>
      <c r="B215" s="952" t="s">
        <v>498</v>
      </c>
      <c r="C215" s="952" t="s">
        <v>436</v>
      </c>
      <c r="D215" s="952" t="s">
        <v>450</v>
      </c>
      <c r="E215" s="121"/>
      <c r="F215" s="953">
        <v>2010</v>
      </c>
      <c r="G215" s="954">
        <v>17</v>
      </c>
      <c r="H215" s="122"/>
      <c r="I215" s="884">
        <f t="shared" si="12"/>
        <v>10224509.411764706</v>
      </c>
      <c r="J215" s="955">
        <v>173816660</v>
      </c>
      <c r="K215" s="955">
        <v>173816660</v>
      </c>
      <c r="L215" s="178"/>
      <c r="M215" s="178"/>
      <c r="N215" s="178"/>
      <c r="O215" s="178"/>
      <c r="P215" s="178"/>
      <c r="Q215" s="121"/>
      <c r="R215" s="168"/>
      <c r="U215" s="513"/>
      <c r="V215" s="514"/>
      <c r="W215" s="626"/>
      <c r="X215" s="514"/>
      <c r="Y215" s="514"/>
      <c r="Z215" s="516"/>
      <c r="AA215" s="522"/>
      <c r="AB215" s="517"/>
    </row>
    <row r="216" spans="1:28" ht="18.75" customHeight="1">
      <c r="A216" s="119"/>
      <c r="B216" s="952" t="s">
        <v>499</v>
      </c>
      <c r="C216" s="952" t="s">
        <v>437</v>
      </c>
      <c r="D216" s="952" t="s">
        <v>476</v>
      </c>
      <c r="E216" s="121"/>
      <c r="F216" s="953">
        <v>2007</v>
      </c>
      <c r="G216" s="954">
        <v>1</v>
      </c>
      <c r="H216" s="122"/>
      <c r="I216" s="884">
        <f t="shared" si="12"/>
        <v>76500000</v>
      </c>
      <c r="J216" s="955">
        <v>76500000</v>
      </c>
      <c r="K216" s="955">
        <v>76500000</v>
      </c>
      <c r="L216" s="178"/>
      <c r="M216" s="178"/>
      <c r="N216" s="178"/>
      <c r="O216" s="178"/>
      <c r="P216" s="178"/>
      <c r="Q216" s="121"/>
      <c r="R216" s="168"/>
      <c r="U216" s="513"/>
      <c r="V216" s="514"/>
      <c r="W216" s="626"/>
      <c r="X216" s="514"/>
      <c r="Y216" s="514"/>
      <c r="Z216" s="516"/>
      <c r="AA216" s="522"/>
      <c r="AB216" s="517"/>
    </row>
    <row r="217" spans="1:28" s="159" customFormat="1" ht="18.75" customHeight="1">
      <c r="A217" s="119"/>
      <c r="B217" s="951" t="s">
        <v>557</v>
      </c>
      <c r="C217" s="951" t="s">
        <v>558</v>
      </c>
      <c r="D217" s="951"/>
      <c r="E217" s="162"/>
      <c r="F217" s="956"/>
      <c r="G217" s="957"/>
      <c r="H217" s="177"/>
      <c r="I217" s="699"/>
      <c r="J217" s="699">
        <f t="shared" ref="J217:K217" si="13">SUM(J218:J224)</f>
        <v>40360000</v>
      </c>
      <c r="K217" s="699">
        <f t="shared" si="13"/>
        <v>39859999</v>
      </c>
      <c r="L217" s="178"/>
      <c r="M217" s="178"/>
      <c r="N217" s="178"/>
      <c r="O217" s="178"/>
      <c r="P217" s="178"/>
      <c r="Q217" s="162"/>
      <c r="R217" s="482"/>
      <c r="U217" s="683"/>
      <c r="V217" s="684"/>
      <c r="W217" s="685"/>
      <c r="X217" s="684"/>
      <c r="Y217" s="684"/>
      <c r="Z217" s="686"/>
      <c r="AA217" s="687"/>
      <c r="AB217" s="518"/>
    </row>
    <row r="218" spans="1:28" ht="18.75" customHeight="1">
      <c r="A218" s="119"/>
      <c r="B218" s="952" t="s">
        <v>500</v>
      </c>
      <c r="C218" s="952" t="s">
        <v>438</v>
      </c>
      <c r="D218" s="952" t="s">
        <v>482</v>
      </c>
      <c r="E218" s="121"/>
      <c r="F218" s="953">
        <v>2010</v>
      </c>
      <c r="G218" s="954">
        <v>1</v>
      </c>
      <c r="H218" s="122"/>
      <c r="I218" s="884">
        <f t="shared" si="12"/>
        <v>1460000</v>
      </c>
      <c r="J218" s="955">
        <v>1460000</v>
      </c>
      <c r="K218" s="955">
        <v>1460000</v>
      </c>
      <c r="L218" s="178"/>
      <c r="M218" s="178"/>
      <c r="N218" s="178"/>
      <c r="O218" s="178"/>
      <c r="P218" s="178"/>
      <c r="Q218" s="121"/>
      <c r="R218" s="168"/>
      <c r="U218" s="513"/>
      <c r="V218" s="514"/>
      <c r="W218" s="626"/>
      <c r="X218" s="514"/>
      <c r="Y218" s="514"/>
      <c r="Z218" s="516"/>
      <c r="AA218" s="522"/>
      <c r="AB218" s="517"/>
    </row>
    <row r="219" spans="1:28" ht="18.75" customHeight="1">
      <c r="A219" s="119"/>
      <c r="B219" s="952" t="s">
        <v>500</v>
      </c>
      <c r="C219" s="952" t="s">
        <v>438</v>
      </c>
      <c r="D219" s="952" t="s">
        <v>483</v>
      </c>
      <c r="E219" s="121"/>
      <c r="F219" s="953">
        <v>2012</v>
      </c>
      <c r="G219" s="954">
        <v>1</v>
      </c>
      <c r="H219" s="122"/>
      <c r="I219" s="884">
        <f t="shared" si="12"/>
        <v>3000000</v>
      </c>
      <c r="J219" s="955">
        <v>3000000</v>
      </c>
      <c r="K219" s="955">
        <v>3000000</v>
      </c>
      <c r="L219" s="178"/>
      <c r="M219" s="178"/>
      <c r="N219" s="178"/>
      <c r="O219" s="178"/>
      <c r="P219" s="178"/>
      <c r="Q219" s="121"/>
      <c r="R219" s="168"/>
      <c r="U219" s="513"/>
      <c r="V219" s="514"/>
      <c r="W219" s="626"/>
      <c r="X219" s="514"/>
      <c r="Y219" s="514"/>
      <c r="Z219" s="516"/>
      <c r="AA219" s="522"/>
      <c r="AB219" s="517"/>
    </row>
    <row r="220" spans="1:28" ht="18.75" customHeight="1">
      <c r="A220" s="119"/>
      <c r="B220" s="952" t="s">
        <v>500</v>
      </c>
      <c r="C220" s="952" t="s">
        <v>438</v>
      </c>
      <c r="D220" s="952" t="s">
        <v>484</v>
      </c>
      <c r="E220" s="121"/>
      <c r="F220" s="953">
        <v>2013</v>
      </c>
      <c r="G220" s="954">
        <v>2</v>
      </c>
      <c r="H220" s="122"/>
      <c r="I220" s="884">
        <f t="shared" si="12"/>
        <v>2500000</v>
      </c>
      <c r="J220" s="955">
        <v>5000000</v>
      </c>
      <c r="K220" s="955">
        <v>5000000</v>
      </c>
      <c r="L220" s="178"/>
      <c r="M220" s="178"/>
      <c r="N220" s="178"/>
      <c r="O220" s="178"/>
      <c r="P220" s="178"/>
      <c r="Q220" s="121"/>
      <c r="R220" s="168"/>
      <c r="U220" s="513"/>
      <c r="V220" s="514"/>
      <c r="W220" s="626"/>
      <c r="X220" s="514"/>
      <c r="Y220" s="514"/>
      <c r="Z220" s="516"/>
      <c r="AA220" s="522"/>
      <c r="AB220" s="517"/>
    </row>
    <row r="221" spans="1:28" ht="18.75" customHeight="1">
      <c r="A221" s="119"/>
      <c r="B221" s="952" t="s">
        <v>500</v>
      </c>
      <c r="C221" s="952" t="s">
        <v>438</v>
      </c>
      <c r="D221" s="952" t="s">
        <v>485</v>
      </c>
      <c r="E221" s="121"/>
      <c r="F221" s="953">
        <v>2015</v>
      </c>
      <c r="G221" s="954">
        <v>2</v>
      </c>
      <c r="H221" s="122"/>
      <c r="I221" s="884">
        <f t="shared" si="12"/>
        <v>6000000</v>
      </c>
      <c r="J221" s="955">
        <v>12000000</v>
      </c>
      <c r="K221" s="955">
        <v>12000000</v>
      </c>
      <c r="L221" s="178"/>
      <c r="M221" s="178"/>
      <c r="N221" s="178"/>
      <c r="O221" s="178"/>
      <c r="P221" s="178"/>
      <c r="Q221" s="121"/>
      <c r="R221" s="168"/>
      <c r="U221" s="513"/>
      <c r="V221" s="514"/>
      <c r="W221" s="626"/>
      <c r="X221" s="514"/>
      <c r="Y221" s="514"/>
      <c r="Z221" s="516"/>
      <c r="AA221" s="522"/>
      <c r="AB221" s="517"/>
    </row>
    <row r="222" spans="1:28" ht="18.75" customHeight="1">
      <c r="A222" s="119"/>
      <c r="B222" s="952" t="s">
        <v>500</v>
      </c>
      <c r="C222" s="952" t="s">
        <v>438</v>
      </c>
      <c r="D222" s="952" t="s">
        <v>486</v>
      </c>
      <c r="E222" s="121"/>
      <c r="F222" s="953">
        <v>2016</v>
      </c>
      <c r="G222" s="954">
        <v>3</v>
      </c>
      <c r="H222" s="122"/>
      <c r="I222" s="884">
        <f t="shared" si="12"/>
        <v>1600000</v>
      </c>
      <c r="J222" s="955">
        <v>4800000</v>
      </c>
      <c r="K222" s="955">
        <v>4299999</v>
      </c>
      <c r="L222" s="178"/>
      <c r="M222" s="178"/>
      <c r="N222" s="178"/>
      <c r="O222" s="178"/>
      <c r="P222" s="178"/>
      <c r="Q222" s="121"/>
      <c r="R222" s="168"/>
      <c r="U222" s="513"/>
      <c r="V222" s="514"/>
      <c r="W222" s="626"/>
      <c r="X222" s="514"/>
      <c r="Y222" s="514"/>
      <c r="Z222" s="516"/>
      <c r="AA222" s="522"/>
      <c r="AB222" s="517"/>
    </row>
    <row r="223" spans="1:28" ht="18.75" customHeight="1">
      <c r="A223" s="119"/>
      <c r="B223" s="952" t="s">
        <v>501</v>
      </c>
      <c r="C223" s="952" t="s">
        <v>439</v>
      </c>
      <c r="D223" s="952" t="s">
        <v>450</v>
      </c>
      <c r="E223" s="121"/>
      <c r="F223" s="953">
        <v>2013</v>
      </c>
      <c r="G223" s="954">
        <v>4</v>
      </c>
      <c r="H223" s="122"/>
      <c r="I223" s="884">
        <f t="shared" si="12"/>
        <v>750000</v>
      </c>
      <c r="J223" s="955">
        <v>3000000</v>
      </c>
      <c r="K223" s="955">
        <v>3000000</v>
      </c>
      <c r="L223" s="178"/>
      <c r="M223" s="178"/>
      <c r="N223" s="178"/>
      <c r="O223" s="178"/>
      <c r="P223" s="178"/>
      <c r="Q223" s="121"/>
      <c r="R223" s="168"/>
      <c r="U223" s="513"/>
      <c r="V223" s="514"/>
      <c r="W223" s="626"/>
      <c r="X223" s="514"/>
      <c r="Y223" s="514"/>
      <c r="Z223" s="516"/>
      <c r="AA223" s="522"/>
      <c r="AB223" s="517"/>
    </row>
    <row r="224" spans="1:28" ht="18.75" customHeight="1">
      <c r="A224" s="119"/>
      <c r="B224" s="952" t="s">
        <v>502</v>
      </c>
      <c r="C224" s="952" t="s">
        <v>440</v>
      </c>
      <c r="D224" s="952" t="s">
        <v>450</v>
      </c>
      <c r="E224" s="121"/>
      <c r="F224" s="953">
        <v>2008</v>
      </c>
      <c r="G224" s="954">
        <v>1</v>
      </c>
      <c r="H224" s="122"/>
      <c r="I224" s="884">
        <f t="shared" si="12"/>
        <v>11100000</v>
      </c>
      <c r="J224" s="955">
        <v>11100000</v>
      </c>
      <c r="K224" s="955">
        <v>11100000</v>
      </c>
      <c r="L224" s="178"/>
      <c r="M224" s="178"/>
      <c r="N224" s="178"/>
      <c r="O224" s="178"/>
      <c r="P224" s="178"/>
      <c r="Q224" s="121"/>
      <c r="R224" s="168"/>
      <c r="U224" s="513"/>
      <c r="V224" s="514"/>
      <c r="W224" s="626"/>
      <c r="X224" s="514"/>
      <c r="Y224" s="514"/>
      <c r="Z224" s="516"/>
      <c r="AA224" s="522"/>
      <c r="AB224" s="517"/>
    </row>
    <row r="225" spans="1:28" s="159" customFormat="1" ht="18.75" customHeight="1">
      <c r="A225" s="119"/>
      <c r="B225" s="951" t="s">
        <v>728</v>
      </c>
      <c r="C225" s="951" t="s">
        <v>727</v>
      </c>
      <c r="D225" s="951"/>
      <c r="E225" s="162"/>
      <c r="F225" s="956"/>
      <c r="G225" s="957"/>
      <c r="H225" s="177"/>
      <c r="I225" s="699"/>
      <c r="J225" s="699">
        <f t="shared" ref="J225:K225" si="14">SUM(J226)</f>
        <v>12500000</v>
      </c>
      <c r="K225" s="699">
        <f t="shared" si="14"/>
        <v>12500000</v>
      </c>
      <c r="L225" s="178"/>
      <c r="M225" s="178"/>
      <c r="N225" s="178"/>
      <c r="O225" s="178"/>
      <c r="P225" s="178"/>
      <c r="Q225" s="162"/>
      <c r="R225" s="482"/>
      <c r="U225" s="683"/>
      <c r="V225" s="684"/>
      <c r="W225" s="685"/>
      <c r="X225" s="684"/>
      <c r="Y225" s="684"/>
      <c r="Z225" s="686"/>
      <c r="AA225" s="687"/>
      <c r="AB225" s="518"/>
    </row>
    <row r="226" spans="1:28" ht="18.75" customHeight="1">
      <c r="A226" s="119"/>
      <c r="B226" s="952" t="s">
        <v>503</v>
      </c>
      <c r="C226" s="952" t="s">
        <v>441</v>
      </c>
      <c r="D226" s="952" t="s">
        <v>450</v>
      </c>
      <c r="E226" s="121"/>
      <c r="F226" s="953">
        <v>2008</v>
      </c>
      <c r="G226" s="954">
        <v>1</v>
      </c>
      <c r="H226" s="122"/>
      <c r="I226" s="884">
        <f t="shared" si="12"/>
        <v>12500000</v>
      </c>
      <c r="J226" s="955">
        <v>12500000</v>
      </c>
      <c r="K226" s="955">
        <v>12500000</v>
      </c>
      <c r="L226" s="178"/>
      <c r="M226" s="178"/>
      <c r="N226" s="178"/>
      <c r="O226" s="178"/>
      <c r="P226" s="178"/>
      <c r="Q226" s="121"/>
      <c r="R226" s="168"/>
      <c r="U226" s="513"/>
      <c r="V226" s="514"/>
      <c r="W226" s="626"/>
      <c r="X226" s="514"/>
      <c r="Y226" s="514"/>
      <c r="Z226" s="516"/>
      <c r="AA226" s="522"/>
      <c r="AB226" s="517"/>
    </row>
    <row r="227" spans="1:28" ht="18.75" customHeight="1">
      <c r="A227" s="119"/>
      <c r="B227" s="319"/>
      <c r="C227" s="120"/>
      <c r="D227" s="514"/>
      <c r="E227" s="121"/>
      <c r="F227" s="121"/>
      <c r="G227" s="122"/>
      <c r="H227" s="122"/>
      <c r="I227" s="121"/>
      <c r="J227" s="121"/>
      <c r="K227" s="121"/>
      <c r="L227" s="121"/>
      <c r="M227" s="121"/>
      <c r="N227" s="121"/>
      <c r="O227" s="121"/>
      <c r="P227" s="121"/>
      <c r="Q227" s="121"/>
      <c r="R227" s="168"/>
      <c r="U227" s="513">
        <v>6</v>
      </c>
      <c r="V227" s="514" t="s">
        <v>363</v>
      </c>
      <c r="W227" s="626">
        <v>21</v>
      </c>
      <c r="X227" s="514" t="s">
        <v>281</v>
      </c>
      <c r="Y227" s="514" t="s">
        <v>368</v>
      </c>
      <c r="Z227" s="516">
        <v>2002</v>
      </c>
      <c r="AA227" s="522">
        <v>11000000</v>
      </c>
      <c r="AB227" s="517">
        <v>11000000</v>
      </c>
    </row>
    <row r="228" spans="1:28" ht="25.5" hidden="1">
      <c r="A228" s="119"/>
      <c r="B228" s="163"/>
      <c r="C228" s="120"/>
      <c r="D228" s="514"/>
      <c r="E228" s="122"/>
      <c r="F228" s="122"/>
      <c r="G228" s="122"/>
      <c r="H228" s="122"/>
      <c r="I228" s="169"/>
      <c r="J228" s="169"/>
      <c r="K228" s="169"/>
      <c r="L228" s="169"/>
      <c r="M228" s="169"/>
      <c r="N228" s="169"/>
      <c r="O228" s="169"/>
      <c r="P228" s="169"/>
      <c r="Q228" s="122"/>
      <c r="R228" s="168"/>
      <c r="U228" s="513">
        <v>8</v>
      </c>
      <c r="V228" s="514" t="s">
        <v>363</v>
      </c>
      <c r="W228" s="626">
        <v>24</v>
      </c>
      <c r="X228" s="514" t="s">
        <v>281</v>
      </c>
      <c r="Y228" s="514" t="s">
        <v>369</v>
      </c>
      <c r="Z228" s="516">
        <v>2002</v>
      </c>
      <c r="AA228" s="522">
        <v>9900000</v>
      </c>
      <c r="AB228" s="517">
        <v>9900000</v>
      </c>
    </row>
    <row r="229" spans="1:28" hidden="1">
      <c r="A229" s="119"/>
      <c r="B229" s="173"/>
      <c r="C229" s="120"/>
      <c r="D229" s="514"/>
      <c r="E229" s="122"/>
      <c r="F229" s="122"/>
      <c r="G229" s="122"/>
      <c r="H229" s="122"/>
      <c r="I229" s="171"/>
      <c r="J229" s="171"/>
      <c r="K229" s="171"/>
      <c r="L229" s="122"/>
      <c r="M229" s="122"/>
      <c r="N229" s="122"/>
      <c r="O229" s="171"/>
      <c r="P229" s="170"/>
      <c r="Q229" s="122"/>
      <c r="R229" s="168"/>
      <c r="U229" s="193"/>
    </row>
    <row r="230" spans="1:28" hidden="1">
      <c r="A230" s="119"/>
      <c r="B230" s="173"/>
      <c r="C230" s="120"/>
      <c r="D230" s="514"/>
      <c r="E230" s="122"/>
      <c r="F230" s="122"/>
      <c r="G230" s="122"/>
      <c r="H230" s="122"/>
      <c r="I230" s="171"/>
      <c r="J230" s="171"/>
      <c r="K230" s="171"/>
      <c r="L230" s="122"/>
      <c r="M230" s="122"/>
      <c r="N230" s="122"/>
      <c r="O230" s="171"/>
      <c r="P230" s="170"/>
      <c r="Q230" s="122"/>
      <c r="R230" s="168"/>
      <c r="U230" s="193"/>
    </row>
    <row r="231" spans="1:28" hidden="1">
      <c r="A231" s="119"/>
      <c r="B231" s="173"/>
      <c r="C231" s="120"/>
      <c r="D231" s="514" t="s">
        <v>363</v>
      </c>
      <c r="E231" s="122"/>
      <c r="F231" s="122"/>
      <c r="G231" s="122"/>
      <c r="H231" s="122"/>
      <c r="I231" s="171"/>
      <c r="J231" s="171"/>
      <c r="K231" s="171"/>
      <c r="L231" s="122"/>
      <c r="M231" s="122"/>
      <c r="N231" s="122"/>
      <c r="O231" s="171"/>
      <c r="P231" s="170"/>
      <c r="Q231" s="122"/>
      <c r="R231" s="168"/>
    </row>
    <row r="232" spans="1:28" hidden="1">
      <c r="A232" s="119"/>
      <c r="B232" s="173"/>
      <c r="C232" s="120"/>
      <c r="D232" s="122"/>
      <c r="E232" s="122"/>
      <c r="F232" s="122"/>
      <c r="G232" s="122"/>
      <c r="H232" s="122"/>
      <c r="I232" s="171"/>
      <c r="J232" s="171"/>
      <c r="K232" s="171"/>
      <c r="L232" s="122"/>
      <c r="M232" s="122"/>
      <c r="N232" s="122"/>
      <c r="O232" s="171"/>
      <c r="P232" s="170"/>
      <c r="Q232" s="122"/>
      <c r="R232" s="168"/>
    </row>
    <row r="233" spans="1:28" hidden="1">
      <c r="A233" s="119"/>
      <c r="B233" s="173"/>
      <c r="C233" s="120"/>
      <c r="D233" s="122"/>
      <c r="E233" s="122"/>
      <c r="F233" s="122"/>
      <c r="G233" s="122"/>
      <c r="H233" s="122"/>
      <c r="I233" s="171"/>
      <c r="J233" s="171"/>
      <c r="K233" s="171"/>
      <c r="L233" s="122"/>
      <c r="M233" s="122"/>
      <c r="N233" s="122"/>
      <c r="O233" s="171"/>
      <c r="P233" s="170"/>
      <c r="Q233" s="122"/>
      <c r="R233" s="168"/>
    </row>
    <row r="234" spans="1:28" hidden="1">
      <c r="A234" s="119"/>
      <c r="B234" s="173"/>
      <c r="C234" s="120"/>
      <c r="D234" s="122"/>
      <c r="E234" s="122"/>
      <c r="F234" s="122"/>
      <c r="G234" s="122"/>
      <c r="H234" s="122"/>
      <c r="I234" s="171"/>
      <c r="J234" s="171"/>
      <c r="K234" s="171"/>
      <c r="L234" s="122"/>
      <c r="M234" s="122"/>
      <c r="N234" s="122"/>
      <c r="O234" s="171"/>
      <c r="P234" s="170"/>
      <c r="Q234" s="122"/>
      <c r="R234" s="168"/>
    </row>
    <row r="235" spans="1:28" hidden="1">
      <c r="A235" s="119"/>
      <c r="B235" s="173"/>
      <c r="C235" s="120"/>
      <c r="D235" s="122"/>
      <c r="E235" s="122"/>
      <c r="F235" s="122"/>
      <c r="G235" s="122"/>
      <c r="H235" s="122"/>
      <c r="I235" s="171"/>
      <c r="J235" s="171"/>
      <c r="K235" s="171"/>
      <c r="L235" s="122"/>
      <c r="M235" s="122"/>
      <c r="N235" s="122"/>
      <c r="O235" s="171"/>
      <c r="P235" s="170"/>
      <c r="Q235" s="122"/>
      <c r="R235" s="168"/>
    </row>
    <row r="236" spans="1:28" hidden="1">
      <c r="A236" s="119"/>
      <c r="B236" s="173"/>
      <c r="C236" s="120"/>
      <c r="D236" s="122"/>
      <c r="E236" s="122"/>
      <c r="F236" s="122"/>
      <c r="G236" s="122"/>
      <c r="H236" s="122"/>
      <c r="I236" s="171"/>
      <c r="J236" s="171"/>
      <c r="K236" s="171"/>
      <c r="L236" s="122"/>
      <c r="M236" s="122"/>
      <c r="N236" s="122"/>
      <c r="O236" s="171"/>
      <c r="P236" s="170"/>
      <c r="Q236" s="122"/>
      <c r="R236" s="168"/>
    </row>
    <row r="237" spans="1:28" hidden="1">
      <c r="A237" s="119"/>
      <c r="B237" s="173"/>
      <c r="C237" s="120"/>
      <c r="D237" s="122"/>
      <c r="E237" s="122"/>
      <c r="F237" s="122"/>
      <c r="G237" s="122"/>
      <c r="H237" s="122"/>
      <c r="I237" s="171"/>
      <c r="J237" s="171"/>
      <c r="K237" s="171"/>
      <c r="L237" s="122"/>
      <c r="M237" s="122"/>
      <c r="N237" s="122"/>
      <c r="O237" s="171"/>
      <c r="P237" s="170"/>
      <c r="Q237" s="122"/>
      <c r="R237" s="168"/>
    </row>
    <row r="238" spans="1:28" hidden="1">
      <c r="A238" s="119"/>
      <c r="B238" s="163"/>
      <c r="C238" s="120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68"/>
    </row>
    <row r="239" spans="1:28" hidden="1">
      <c r="A239" s="119"/>
      <c r="B239" s="173"/>
      <c r="C239" s="120"/>
      <c r="D239" s="122"/>
      <c r="E239" s="122"/>
      <c r="F239" s="122"/>
      <c r="G239" s="122"/>
      <c r="H239" s="122"/>
      <c r="I239" s="171"/>
      <c r="J239" s="171"/>
      <c r="K239" s="171"/>
      <c r="L239" s="122"/>
      <c r="M239" s="122"/>
      <c r="N239" s="122"/>
      <c r="O239" s="171"/>
      <c r="P239" s="170"/>
      <c r="Q239" s="122"/>
      <c r="R239" s="168"/>
    </row>
    <row r="240" spans="1:28" hidden="1">
      <c r="A240" s="119"/>
      <c r="B240" s="173"/>
      <c r="C240" s="120"/>
      <c r="D240" s="122"/>
      <c r="E240" s="122"/>
      <c r="F240" s="122"/>
      <c r="G240" s="122"/>
      <c r="H240" s="122"/>
      <c r="I240" s="171"/>
      <c r="J240" s="171"/>
      <c r="K240" s="171"/>
      <c r="L240" s="122"/>
      <c r="M240" s="122"/>
      <c r="N240" s="122"/>
      <c r="O240" s="171"/>
      <c r="P240" s="170"/>
      <c r="Q240" s="122"/>
      <c r="R240" s="168"/>
    </row>
    <row r="241" spans="1:21" hidden="1">
      <c r="A241" s="119"/>
      <c r="B241" s="173"/>
      <c r="C241" s="120"/>
      <c r="D241" s="122"/>
      <c r="E241" s="122"/>
      <c r="F241" s="122"/>
      <c r="G241" s="122"/>
      <c r="H241" s="122"/>
      <c r="I241" s="171"/>
      <c r="J241" s="171"/>
      <c r="K241" s="171"/>
      <c r="L241" s="122"/>
      <c r="M241" s="122"/>
      <c r="N241" s="122"/>
      <c r="O241" s="171"/>
      <c r="P241" s="170"/>
      <c r="Q241" s="122"/>
      <c r="R241" s="168"/>
    </row>
    <row r="242" spans="1:21" hidden="1">
      <c r="A242" s="119"/>
      <c r="B242" s="163"/>
      <c r="C242" s="120"/>
      <c r="D242" s="122"/>
      <c r="E242" s="122"/>
      <c r="F242" s="122"/>
      <c r="G242" s="122"/>
      <c r="H242" s="122"/>
      <c r="I242" s="171"/>
      <c r="J242" s="171"/>
      <c r="K242" s="171"/>
      <c r="L242" s="122"/>
      <c r="M242" s="122"/>
      <c r="N242" s="122"/>
      <c r="O242" s="171"/>
      <c r="P242" s="170"/>
      <c r="Q242" s="122"/>
      <c r="R242" s="168"/>
    </row>
    <row r="243" spans="1:21" hidden="1">
      <c r="A243" s="119"/>
      <c r="B243" s="163"/>
      <c r="C243" s="120"/>
      <c r="D243" s="122"/>
      <c r="E243" s="122"/>
      <c r="F243" s="122"/>
      <c r="G243" s="122"/>
      <c r="H243" s="122"/>
      <c r="I243" s="196"/>
      <c r="J243" s="196"/>
      <c r="K243" s="122"/>
      <c r="L243" s="122"/>
      <c r="M243" s="122"/>
      <c r="N243" s="122"/>
      <c r="O243" s="122"/>
      <c r="P243" s="122"/>
      <c r="Q243" s="122"/>
      <c r="R243" s="168"/>
    </row>
    <row r="244" spans="1:21" s="159" customFormat="1" hidden="1">
      <c r="A244" s="119"/>
      <c r="B244" s="163"/>
      <c r="C244" s="194"/>
      <c r="D244" s="177"/>
      <c r="E244" s="177"/>
      <c r="F244" s="177"/>
      <c r="G244" s="177"/>
      <c r="H244" s="177"/>
      <c r="I244" s="177"/>
      <c r="J244" s="172"/>
      <c r="K244" s="177"/>
      <c r="L244" s="177"/>
      <c r="M244" s="177"/>
      <c r="N244" s="177"/>
      <c r="O244" s="177"/>
      <c r="P244" s="169"/>
      <c r="Q244" s="177"/>
      <c r="R244" s="482"/>
      <c r="U244" s="195"/>
    </row>
    <row r="245" spans="1:21" s="159" customFormat="1" hidden="1">
      <c r="A245" s="119"/>
      <c r="B245" s="163"/>
      <c r="C245" s="194"/>
      <c r="D245" s="177"/>
      <c r="E245" s="177"/>
      <c r="F245" s="177"/>
      <c r="G245" s="177"/>
      <c r="H245" s="177"/>
      <c r="I245" s="177"/>
      <c r="J245" s="172"/>
      <c r="K245" s="177"/>
      <c r="L245" s="177"/>
      <c r="M245" s="177"/>
      <c r="N245" s="177"/>
      <c r="O245" s="177"/>
      <c r="P245" s="169"/>
      <c r="Q245" s="177"/>
      <c r="R245" s="482"/>
    </row>
    <row r="246" spans="1:21" ht="14.25" hidden="1" customHeight="1">
      <c r="A246" s="119"/>
      <c r="B246" s="173"/>
      <c r="C246" s="120"/>
      <c r="D246" s="122"/>
      <c r="E246" s="122"/>
      <c r="F246" s="122"/>
      <c r="G246" s="122"/>
      <c r="H246" s="122"/>
      <c r="I246" s="166"/>
      <c r="J246" s="171"/>
      <c r="K246" s="166"/>
      <c r="L246" s="166"/>
      <c r="M246" s="166"/>
      <c r="N246" s="166"/>
      <c r="O246" s="170"/>
      <c r="P246" s="170"/>
      <c r="Q246" s="122"/>
      <c r="R246" s="168"/>
    </row>
    <row r="247" spans="1:21" s="159" customFormat="1" ht="14.25" hidden="1" customHeight="1">
      <c r="A247" s="119"/>
      <c r="B247" s="163"/>
      <c r="C247" s="194"/>
      <c r="D247" s="177"/>
      <c r="E247" s="177"/>
      <c r="F247" s="177"/>
      <c r="G247" s="177"/>
      <c r="H247" s="177"/>
      <c r="I247" s="167"/>
      <c r="J247" s="171"/>
      <c r="K247" s="166"/>
      <c r="L247" s="166"/>
      <c r="M247" s="166"/>
      <c r="N247" s="166"/>
      <c r="O247" s="170"/>
      <c r="P247" s="170"/>
      <c r="Q247" s="177"/>
      <c r="R247" s="482"/>
    </row>
    <row r="248" spans="1:21" s="159" customFormat="1" ht="14.25" hidden="1" customHeight="1">
      <c r="A248" s="119"/>
      <c r="B248" s="163"/>
      <c r="C248" s="194"/>
      <c r="D248" s="177"/>
      <c r="E248" s="177"/>
      <c r="F248" s="177"/>
      <c r="G248" s="177"/>
      <c r="H248" s="177"/>
      <c r="I248" s="167"/>
      <c r="J248" s="171"/>
      <c r="K248" s="166"/>
      <c r="L248" s="166"/>
      <c r="M248" s="166"/>
      <c r="N248" s="166"/>
      <c r="O248" s="170"/>
      <c r="P248" s="170"/>
      <c r="Q248" s="177"/>
      <c r="R248" s="482"/>
    </row>
    <row r="249" spans="1:21" ht="14.25" hidden="1" customHeight="1">
      <c r="A249" s="119"/>
      <c r="B249" s="173"/>
      <c r="C249" s="120"/>
      <c r="D249" s="122"/>
      <c r="E249" s="122"/>
      <c r="F249" s="122"/>
      <c r="G249" s="122"/>
      <c r="H249" s="122"/>
      <c r="I249" s="166"/>
      <c r="J249" s="171"/>
      <c r="K249" s="166"/>
      <c r="L249" s="166"/>
      <c r="M249" s="166"/>
      <c r="N249" s="166"/>
      <c r="O249" s="170"/>
      <c r="P249" s="170"/>
      <c r="Q249" s="122"/>
      <c r="R249" s="168"/>
    </row>
    <row r="250" spans="1:21" ht="14.25" hidden="1" customHeight="1">
      <c r="A250" s="119"/>
      <c r="B250" s="173"/>
      <c r="C250" s="120"/>
      <c r="D250" s="122"/>
      <c r="E250" s="122"/>
      <c r="F250" s="122"/>
      <c r="G250" s="122"/>
      <c r="H250" s="122"/>
      <c r="I250" s="166"/>
      <c r="J250" s="171"/>
      <c r="K250" s="166"/>
      <c r="L250" s="166"/>
      <c r="M250" s="166"/>
      <c r="N250" s="166"/>
      <c r="O250" s="170"/>
      <c r="P250" s="170"/>
      <c r="Q250" s="122"/>
      <c r="R250" s="168"/>
    </row>
    <row r="251" spans="1:21" ht="14.25" hidden="1" customHeight="1">
      <c r="A251" s="119"/>
      <c r="B251" s="173"/>
      <c r="C251" s="120"/>
      <c r="D251" s="122"/>
      <c r="E251" s="122"/>
      <c r="F251" s="122"/>
      <c r="G251" s="122"/>
      <c r="H251" s="122"/>
      <c r="I251" s="166"/>
      <c r="J251" s="171"/>
      <c r="K251" s="166"/>
      <c r="L251" s="166"/>
      <c r="M251" s="166"/>
      <c r="N251" s="166"/>
      <c r="O251" s="170"/>
      <c r="P251" s="170"/>
      <c r="Q251" s="122"/>
      <c r="R251" s="168"/>
    </row>
    <row r="252" spans="1:21" ht="14.25" hidden="1" customHeight="1">
      <c r="A252" s="119"/>
      <c r="B252" s="173"/>
      <c r="C252" s="120"/>
      <c r="D252" s="122"/>
      <c r="E252" s="122"/>
      <c r="F252" s="122"/>
      <c r="G252" s="122"/>
      <c r="H252" s="122"/>
      <c r="I252" s="166"/>
      <c r="J252" s="171"/>
      <c r="K252" s="166"/>
      <c r="L252" s="166"/>
      <c r="M252" s="166"/>
      <c r="N252" s="166"/>
      <c r="O252" s="170"/>
      <c r="P252" s="170"/>
      <c r="Q252" s="122"/>
      <c r="R252" s="168"/>
    </row>
    <row r="253" spans="1:21" ht="14.25" hidden="1" customHeight="1">
      <c r="A253" s="119"/>
      <c r="B253" s="173"/>
      <c r="C253" s="120"/>
      <c r="D253" s="122"/>
      <c r="E253" s="122"/>
      <c r="F253" s="122"/>
      <c r="G253" s="122"/>
      <c r="H253" s="122"/>
      <c r="I253" s="166"/>
      <c r="J253" s="171"/>
      <c r="K253" s="166"/>
      <c r="L253" s="166"/>
      <c r="M253" s="166"/>
      <c r="N253" s="166"/>
      <c r="O253" s="170"/>
      <c r="P253" s="170"/>
      <c r="Q253" s="122"/>
      <c r="R253" s="168"/>
    </row>
    <row r="254" spans="1:21" ht="14.25" hidden="1" customHeight="1">
      <c r="A254" s="119"/>
      <c r="B254" s="173"/>
      <c r="C254" s="120"/>
      <c r="D254" s="122"/>
      <c r="E254" s="122"/>
      <c r="F254" s="122"/>
      <c r="G254" s="122"/>
      <c r="H254" s="122"/>
      <c r="I254" s="166"/>
      <c r="J254" s="171"/>
      <c r="K254" s="166"/>
      <c r="L254" s="166"/>
      <c r="M254" s="166"/>
      <c r="N254" s="166"/>
      <c r="O254" s="170"/>
      <c r="P254" s="170"/>
      <c r="Q254" s="122"/>
      <c r="R254" s="168"/>
    </row>
    <row r="255" spans="1:21" ht="14.25" hidden="1" customHeight="1">
      <c r="A255" s="119"/>
      <c r="B255" s="173"/>
      <c r="C255" s="120"/>
      <c r="D255" s="122"/>
      <c r="E255" s="122"/>
      <c r="F255" s="122"/>
      <c r="G255" s="122"/>
      <c r="H255" s="122"/>
      <c r="I255" s="166"/>
      <c r="J255" s="171"/>
      <c r="K255" s="166"/>
      <c r="L255" s="166"/>
      <c r="M255" s="166"/>
      <c r="N255" s="166"/>
      <c r="O255" s="170"/>
      <c r="P255" s="170"/>
      <c r="Q255" s="122"/>
      <c r="R255" s="168"/>
    </row>
    <row r="256" spans="1:21" ht="14.25" hidden="1" customHeight="1">
      <c r="A256" s="119"/>
      <c r="B256" s="173"/>
      <c r="C256" s="120"/>
      <c r="D256" s="122"/>
      <c r="E256" s="122"/>
      <c r="F256" s="122"/>
      <c r="G256" s="122"/>
      <c r="H256" s="122"/>
      <c r="I256" s="166"/>
      <c r="J256" s="171"/>
      <c r="K256" s="166"/>
      <c r="L256" s="166"/>
      <c r="M256" s="166"/>
      <c r="N256" s="166"/>
      <c r="O256" s="170"/>
      <c r="P256" s="170"/>
      <c r="Q256" s="122"/>
      <c r="R256" s="168"/>
    </row>
    <row r="257" spans="1:18" ht="14.25" hidden="1" customHeight="1">
      <c r="A257" s="119"/>
      <c r="B257" s="173"/>
      <c r="C257" s="120"/>
      <c r="D257" s="122"/>
      <c r="E257" s="122"/>
      <c r="F257" s="122"/>
      <c r="G257" s="122"/>
      <c r="H257" s="122"/>
      <c r="I257" s="166"/>
      <c r="J257" s="171"/>
      <c r="K257" s="166"/>
      <c r="L257" s="166"/>
      <c r="M257" s="166"/>
      <c r="N257" s="166"/>
      <c r="O257" s="170"/>
      <c r="P257" s="170"/>
      <c r="Q257" s="122"/>
      <c r="R257" s="168"/>
    </row>
    <row r="258" spans="1:18" ht="14.25" hidden="1" customHeight="1">
      <c r="A258" s="119"/>
      <c r="B258" s="173"/>
      <c r="C258" s="120"/>
      <c r="D258" s="122"/>
      <c r="E258" s="122"/>
      <c r="F258" s="122"/>
      <c r="G258" s="122"/>
      <c r="H258" s="122"/>
      <c r="I258" s="166"/>
      <c r="J258" s="171"/>
      <c r="K258" s="166"/>
      <c r="L258" s="166"/>
      <c r="M258" s="166"/>
      <c r="N258" s="166"/>
      <c r="O258" s="170"/>
      <c r="P258" s="170"/>
      <c r="Q258" s="122"/>
      <c r="R258" s="168"/>
    </row>
    <row r="259" spans="1:18" ht="14.25" hidden="1" customHeight="1">
      <c r="A259" s="119"/>
      <c r="B259" s="173"/>
      <c r="C259" s="120"/>
      <c r="D259" s="122"/>
      <c r="E259" s="122"/>
      <c r="F259" s="122"/>
      <c r="G259" s="122"/>
      <c r="H259" s="122"/>
      <c r="I259" s="166"/>
      <c r="J259" s="171"/>
      <c r="K259" s="166"/>
      <c r="L259" s="166"/>
      <c r="M259" s="166"/>
      <c r="N259" s="166"/>
      <c r="O259" s="170"/>
      <c r="P259" s="170"/>
      <c r="Q259" s="122"/>
      <c r="R259" s="168"/>
    </row>
    <row r="260" spans="1:18" ht="14.25" hidden="1" customHeight="1">
      <c r="A260" s="119"/>
      <c r="B260" s="173"/>
      <c r="C260" s="120"/>
      <c r="D260" s="122"/>
      <c r="E260" s="122"/>
      <c r="F260" s="122"/>
      <c r="G260" s="122"/>
      <c r="H260" s="122"/>
      <c r="I260" s="166"/>
      <c r="J260" s="171"/>
      <c r="K260" s="166"/>
      <c r="L260" s="166"/>
      <c r="M260" s="166"/>
      <c r="N260" s="166"/>
      <c r="O260" s="170"/>
      <c r="P260" s="170"/>
      <c r="Q260" s="122"/>
      <c r="R260" s="168"/>
    </row>
    <row r="261" spans="1:18" ht="14.25" hidden="1" customHeight="1">
      <c r="A261" s="119"/>
      <c r="B261" s="173"/>
      <c r="C261" s="120"/>
      <c r="D261" s="122"/>
      <c r="E261" s="122"/>
      <c r="F261" s="122"/>
      <c r="G261" s="122"/>
      <c r="H261" s="122"/>
      <c r="I261" s="166"/>
      <c r="J261" s="171"/>
      <c r="K261" s="166"/>
      <c r="L261" s="166"/>
      <c r="M261" s="166"/>
      <c r="N261" s="166"/>
      <c r="O261" s="170"/>
      <c r="P261" s="170"/>
      <c r="Q261" s="122"/>
      <c r="R261" s="168"/>
    </row>
    <row r="262" spans="1:18" s="159" customFormat="1" ht="14.25" hidden="1" customHeight="1">
      <c r="A262" s="119"/>
      <c r="B262" s="163"/>
      <c r="C262" s="194"/>
      <c r="D262" s="177"/>
      <c r="E262" s="177"/>
      <c r="F262" s="177"/>
      <c r="G262" s="177"/>
      <c r="H262" s="177"/>
      <c r="I262" s="167"/>
      <c r="J262" s="171"/>
      <c r="K262" s="166"/>
      <c r="L262" s="166"/>
      <c r="M262" s="166"/>
      <c r="N262" s="166"/>
      <c r="O262" s="170"/>
      <c r="P262" s="170"/>
      <c r="Q262" s="177"/>
      <c r="R262" s="482"/>
    </row>
    <row r="263" spans="1:18" ht="14.25" hidden="1" customHeight="1">
      <c r="A263" s="119"/>
      <c r="B263" s="173"/>
      <c r="C263" s="120"/>
      <c r="D263" s="122"/>
      <c r="E263" s="122"/>
      <c r="F263" s="122"/>
      <c r="G263" s="122"/>
      <c r="H263" s="122"/>
      <c r="I263" s="166"/>
      <c r="J263" s="171"/>
      <c r="K263" s="166"/>
      <c r="L263" s="166"/>
      <c r="M263" s="166"/>
      <c r="N263" s="166"/>
      <c r="O263" s="170"/>
      <c r="P263" s="170"/>
      <c r="Q263" s="122"/>
      <c r="R263" s="168"/>
    </row>
    <row r="264" spans="1:18" ht="14.25" hidden="1" customHeight="1">
      <c r="A264" s="119"/>
      <c r="B264" s="173"/>
      <c r="C264" s="120"/>
      <c r="D264" s="122"/>
      <c r="E264" s="122"/>
      <c r="F264" s="122"/>
      <c r="G264" s="122"/>
      <c r="H264" s="122"/>
      <c r="I264" s="166"/>
      <c r="J264" s="171"/>
      <c r="K264" s="166"/>
      <c r="L264" s="166"/>
      <c r="M264" s="166"/>
      <c r="N264" s="166"/>
      <c r="O264" s="170"/>
      <c r="P264" s="170"/>
      <c r="Q264" s="122"/>
      <c r="R264" s="168"/>
    </row>
    <row r="265" spans="1:18" ht="14.25" hidden="1" customHeight="1">
      <c r="A265" s="119"/>
      <c r="B265" s="173"/>
      <c r="C265" s="120"/>
      <c r="D265" s="122"/>
      <c r="E265" s="122"/>
      <c r="F265" s="122"/>
      <c r="G265" s="122"/>
      <c r="H265" s="122"/>
      <c r="I265" s="166"/>
      <c r="J265" s="171"/>
      <c r="K265" s="166"/>
      <c r="L265" s="166"/>
      <c r="M265" s="166"/>
      <c r="N265" s="166"/>
      <c r="O265" s="170"/>
      <c r="P265" s="170"/>
      <c r="Q265" s="122"/>
      <c r="R265" s="168"/>
    </row>
    <row r="266" spans="1:18" ht="14.25" hidden="1" customHeight="1">
      <c r="A266" s="119"/>
      <c r="B266" s="173"/>
      <c r="C266" s="120"/>
      <c r="D266" s="122"/>
      <c r="E266" s="122"/>
      <c r="F266" s="122"/>
      <c r="G266" s="122"/>
      <c r="H266" s="122"/>
      <c r="I266" s="166"/>
      <c r="J266" s="171"/>
      <c r="K266" s="166"/>
      <c r="L266" s="166"/>
      <c r="M266" s="166"/>
      <c r="N266" s="166"/>
      <c r="O266" s="170"/>
      <c r="P266" s="170"/>
      <c r="Q266" s="122"/>
      <c r="R266" s="168"/>
    </row>
    <row r="267" spans="1:18" ht="14.25" hidden="1" customHeight="1">
      <c r="A267" s="119"/>
      <c r="B267" s="173"/>
      <c r="C267" s="120"/>
      <c r="D267" s="122"/>
      <c r="E267" s="122"/>
      <c r="F267" s="122"/>
      <c r="G267" s="122"/>
      <c r="H267" s="122"/>
      <c r="I267" s="166"/>
      <c r="J267" s="171"/>
      <c r="K267" s="166"/>
      <c r="L267" s="166"/>
      <c r="M267" s="166"/>
      <c r="N267" s="166"/>
      <c r="O267" s="170"/>
      <c r="P267" s="170"/>
      <c r="Q267" s="122"/>
      <c r="R267" s="168"/>
    </row>
    <row r="268" spans="1:18" ht="14.25" hidden="1" customHeight="1">
      <c r="A268" s="119"/>
      <c r="B268" s="173"/>
      <c r="C268" s="120"/>
      <c r="D268" s="122"/>
      <c r="E268" s="122"/>
      <c r="F268" s="122"/>
      <c r="G268" s="122"/>
      <c r="H268" s="122"/>
      <c r="I268" s="166"/>
      <c r="J268" s="171"/>
      <c r="K268" s="166"/>
      <c r="L268" s="166"/>
      <c r="M268" s="166"/>
      <c r="N268" s="166"/>
      <c r="O268" s="170"/>
      <c r="P268" s="170"/>
      <c r="Q268" s="122"/>
      <c r="R268" s="168"/>
    </row>
    <row r="269" spans="1:18" s="159" customFormat="1" ht="14.25" hidden="1" customHeight="1">
      <c r="A269" s="119"/>
      <c r="B269" s="163"/>
      <c r="C269" s="194"/>
      <c r="D269" s="177"/>
      <c r="E269" s="177"/>
      <c r="F269" s="177"/>
      <c r="G269" s="177"/>
      <c r="H269" s="177"/>
      <c r="I269" s="167"/>
      <c r="J269" s="171"/>
      <c r="K269" s="166"/>
      <c r="L269" s="166"/>
      <c r="M269" s="166"/>
      <c r="N269" s="166"/>
      <c r="O269" s="170"/>
      <c r="P269" s="170"/>
      <c r="Q269" s="177"/>
      <c r="R269" s="482"/>
    </row>
    <row r="270" spans="1:18" s="159" customFormat="1" ht="14.25" hidden="1" customHeight="1">
      <c r="A270" s="119"/>
      <c r="B270" s="163"/>
      <c r="C270" s="194"/>
      <c r="D270" s="177"/>
      <c r="E270" s="177"/>
      <c r="F270" s="177"/>
      <c r="G270" s="177"/>
      <c r="H270" s="177"/>
      <c r="I270" s="167"/>
      <c r="J270" s="171"/>
      <c r="K270" s="166"/>
      <c r="L270" s="166"/>
      <c r="M270" s="166"/>
      <c r="N270" s="166"/>
      <c r="O270" s="170"/>
      <c r="P270" s="170"/>
      <c r="Q270" s="177"/>
      <c r="R270" s="482"/>
    </row>
    <row r="271" spans="1:18" ht="14.25" hidden="1" customHeight="1">
      <c r="A271" s="119"/>
      <c r="B271" s="173"/>
      <c r="C271" s="120"/>
      <c r="D271" s="122"/>
      <c r="E271" s="122"/>
      <c r="F271" s="122"/>
      <c r="G271" s="122"/>
      <c r="H271" s="122"/>
      <c r="I271" s="166"/>
      <c r="J271" s="171"/>
      <c r="K271" s="166"/>
      <c r="L271" s="166"/>
      <c r="M271" s="166"/>
      <c r="N271" s="166"/>
      <c r="O271" s="170"/>
      <c r="P271" s="170"/>
      <c r="Q271" s="122"/>
      <c r="R271" s="168"/>
    </row>
    <row r="272" spans="1:18" ht="14.25" hidden="1" customHeight="1">
      <c r="A272" s="119"/>
      <c r="B272" s="173"/>
      <c r="C272" s="120"/>
      <c r="D272" s="122"/>
      <c r="E272" s="122"/>
      <c r="F272" s="122"/>
      <c r="G272" s="122"/>
      <c r="H272" s="122"/>
      <c r="I272" s="166"/>
      <c r="J272" s="171"/>
      <c r="K272" s="166"/>
      <c r="L272" s="166"/>
      <c r="M272" s="166"/>
      <c r="N272" s="166"/>
      <c r="O272" s="170"/>
      <c r="P272" s="170"/>
      <c r="Q272" s="122"/>
      <c r="R272" s="168"/>
    </row>
    <row r="273" spans="1:18" s="159" customFormat="1" ht="14.25" hidden="1" customHeight="1">
      <c r="A273" s="119"/>
      <c r="B273" s="163"/>
      <c r="C273" s="194"/>
      <c r="D273" s="177"/>
      <c r="E273" s="177"/>
      <c r="F273" s="177"/>
      <c r="G273" s="177"/>
      <c r="H273" s="177"/>
      <c r="I273" s="167"/>
      <c r="J273" s="171"/>
      <c r="K273" s="166"/>
      <c r="L273" s="166"/>
      <c r="M273" s="166"/>
      <c r="N273" s="166"/>
      <c r="O273" s="170"/>
      <c r="P273" s="170"/>
      <c r="Q273" s="177"/>
      <c r="R273" s="482"/>
    </row>
    <row r="274" spans="1:18" ht="14.25" hidden="1" customHeight="1">
      <c r="A274" s="119"/>
      <c r="B274" s="173"/>
      <c r="C274" s="120"/>
      <c r="D274" s="122"/>
      <c r="E274" s="122"/>
      <c r="F274" s="122"/>
      <c r="G274" s="122"/>
      <c r="H274" s="122"/>
      <c r="I274" s="166"/>
      <c r="J274" s="171"/>
      <c r="K274" s="166"/>
      <c r="L274" s="166"/>
      <c r="M274" s="166"/>
      <c r="N274" s="166"/>
      <c r="O274" s="170"/>
      <c r="P274" s="170"/>
      <c r="Q274" s="122"/>
      <c r="R274" s="168"/>
    </row>
    <row r="275" spans="1:18" ht="14.25" hidden="1" customHeight="1">
      <c r="A275" s="119"/>
      <c r="B275" s="173"/>
      <c r="C275" s="120"/>
      <c r="D275" s="122"/>
      <c r="E275" s="122"/>
      <c r="F275" s="122"/>
      <c r="G275" s="122"/>
      <c r="H275" s="122"/>
      <c r="I275" s="166"/>
      <c r="J275" s="171"/>
      <c r="K275" s="166"/>
      <c r="L275" s="166"/>
      <c r="M275" s="166"/>
      <c r="N275" s="166"/>
      <c r="O275" s="170"/>
      <c r="P275" s="170"/>
      <c r="Q275" s="122"/>
      <c r="R275" s="168"/>
    </row>
    <row r="276" spans="1:18" ht="14.25" hidden="1" customHeight="1">
      <c r="A276" s="119"/>
      <c r="B276" s="173"/>
      <c r="C276" s="120"/>
      <c r="D276" s="122"/>
      <c r="E276" s="122"/>
      <c r="F276" s="122"/>
      <c r="G276" s="122"/>
      <c r="H276" s="122"/>
      <c r="I276" s="166"/>
      <c r="J276" s="171"/>
      <c r="K276" s="166"/>
      <c r="L276" s="166"/>
      <c r="M276" s="166"/>
      <c r="N276" s="166"/>
      <c r="O276" s="170"/>
      <c r="P276" s="170"/>
      <c r="Q276" s="122"/>
      <c r="R276" s="168"/>
    </row>
    <row r="277" spans="1:18" ht="14.25" hidden="1" customHeight="1">
      <c r="A277" s="119"/>
      <c r="B277" s="173"/>
      <c r="C277" s="120"/>
      <c r="D277" s="122"/>
      <c r="E277" s="122"/>
      <c r="F277" s="122"/>
      <c r="G277" s="122"/>
      <c r="H277" s="122"/>
      <c r="I277" s="166"/>
      <c r="J277" s="171"/>
      <c r="K277" s="166"/>
      <c r="L277" s="166"/>
      <c r="M277" s="166"/>
      <c r="N277" s="166"/>
      <c r="O277" s="170"/>
      <c r="P277" s="170"/>
      <c r="Q277" s="122"/>
      <c r="R277" s="168"/>
    </row>
    <row r="278" spans="1:18" ht="14.25" hidden="1" customHeight="1">
      <c r="A278" s="119"/>
      <c r="B278" s="173"/>
      <c r="C278" s="120"/>
      <c r="D278" s="122"/>
      <c r="E278" s="122"/>
      <c r="F278" s="122"/>
      <c r="G278" s="122"/>
      <c r="H278" s="122"/>
      <c r="I278" s="166"/>
      <c r="J278" s="171"/>
      <c r="K278" s="166"/>
      <c r="L278" s="166"/>
      <c r="M278" s="166"/>
      <c r="N278" s="166"/>
      <c r="O278" s="170"/>
      <c r="P278" s="170"/>
      <c r="Q278" s="122"/>
      <c r="R278" s="168"/>
    </row>
    <row r="279" spans="1:18" s="159" customFormat="1" ht="14.25" hidden="1" customHeight="1">
      <c r="A279" s="119"/>
      <c r="B279" s="163"/>
      <c r="C279" s="194"/>
      <c r="D279" s="177"/>
      <c r="E279" s="177"/>
      <c r="F279" s="177"/>
      <c r="G279" s="177"/>
      <c r="H279" s="177"/>
      <c r="I279" s="167"/>
      <c r="J279" s="171"/>
      <c r="K279" s="166"/>
      <c r="L279" s="166"/>
      <c r="M279" s="166"/>
      <c r="N279" s="166"/>
      <c r="O279" s="170"/>
      <c r="P279" s="170"/>
      <c r="Q279" s="177"/>
      <c r="R279" s="482"/>
    </row>
    <row r="280" spans="1:18" s="159" customFormat="1" ht="14.25" hidden="1" customHeight="1">
      <c r="A280" s="119"/>
      <c r="B280" s="163"/>
      <c r="C280" s="194"/>
      <c r="D280" s="177"/>
      <c r="E280" s="177"/>
      <c r="F280" s="177"/>
      <c r="G280" s="177"/>
      <c r="H280" s="177"/>
      <c r="I280" s="167"/>
      <c r="J280" s="171"/>
      <c r="K280" s="166"/>
      <c r="L280" s="166"/>
      <c r="M280" s="166"/>
      <c r="N280" s="166"/>
      <c r="O280" s="170"/>
      <c r="P280" s="170"/>
      <c r="Q280" s="177"/>
      <c r="R280" s="482"/>
    </row>
    <row r="281" spans="1:18" ht="14.25" hidden="1" customHeight="1">
      <c r="A281" s="119"/>
      <c r="B281" s="173"/>
      <c r="C281" s="120"/>
      <c r="D281" s="122"/>
      <c r="E281" s="122"/>
      <c r="F281" s="122"/>
      <c r="G281" s="122"/>
      <c r="H281" s="122"/>
      <c r="I281" s="166"/>
      <c r="J281" s="171"/>
      <c r="K281" s="166"/>
      <c r="L281" s="166"/>
      <c r="M281" s="166"/>
      <c r="N281" s="166"/>
      <c r="O281" s="170"/>
      <c r="P281" s="170"/>
      <c r="Q281" s="122"/>
      <c r="R281" s="168"/>
    </row>
    <row r="282" spans="1:18" ht="14.25" hidden="1" customHeight="1">
      <c r="A282" s="119"/>
      <c r="B282" s="173"/>
      <c r="C282" s="120"/>
      <c r="D282" s="122"/>
      <c r="E282" s="122"/>
      <c r="F282" s="122"/>
      <c r="G282" s="122"/>
      <c r="H282" s="122"/>
      <c r="I282" s="166"/>
      <c r="J282" s="171"/>
      <c r="K282" s="166"/>
      <c r="L282" s="166"/>
      <c r="M282" s="166"/>
      <c r="N282" s="166"/>
      <c r="O282" s="170"/>
      <c r="P282" s="170"/>
      <c r="Q282" s="122"/>
      <c r="R282" s="168"/>
    </row>
    <row r="283" spans="1:18" ht="14.25" hidden="1" customHeight="1">
      <c r="A283" s="119"/>
      <c r="B283" s="173"/>
      <c r="C283" s="120"/>
      <c r="D283" s="122"/>
      <c r="E283" s="122"/>
      <c r="F283" s="122"/>
      <c r="G283" s="122"/>
      <c r="H283" s="122"/>
      <c r="I283" s="166"/>
      <c r="J283" s="171"/>
      <c r="K283" s="166"/>
      <c r="L283" s="166"/>
      <c r="M283" s="166"/>
      <c r="N283" s="166"/>
      <c r="O283" s="170"/>
      <c r="P283" s="170"/>
      <c r="Q283" s="122"/>
      <c r="R283" s="168"/>
    </row>
    <row r="284" spans="1:18" ht="14.25" hidden="1" customHeight="1">
      <c r="A284" s="119"/>
      <c r="B284" s="173"/>
      <c r="C284" s="120"/>
      <c r="D284" s="122"/>
      <c r="E284" s="122"/>
      <c r="F284" s="122"/>
      <c r="G284" s="122"/>
      <c r="H284" s="122"/>
      <c r="I284" s="166"/>
      <c r="J284" s="171"/>
      <c r="K284" s="166"/>
      <c r="L284" s="166"/>
      <c r="M284" s="166"/>
      <c r="N284" s="166"/>
      <c r="O284" s="170"/>
      <c r="P284" s="170"/>
      <c r="Q284" s="122"/>
      <c r="R284" s="168"/>
    </row>
    <row r="285" spans="1:18" ht="14.25" hidden="1" customHeight="1">
      <c r="A285" s="119"/>
      <c r="B285" s="173"/>
      <c r="C285" s="120"/>
      <c r="D285" s="122"/>
      <c r="E285" s="122"/>
      <c r="F285" s="122"/>
      <c r="G285" s="122"/>
      <c r="H285" s="122"/>
      <c r="I285" s="166"/>
      <c r="J285" s="171"/>
      <c r="K285" s="166"/>
      <c r="L285" s="166"/>
      <c r="M285" s="166"/>
      <c r="N285" s="166"/>
      <c r="O285" s="170"/>
      <c r="P285" s="170"/>
      <c r="Q285" s="122"/>
      <c r="R285" s="168"/>
    </row>
    <row r="286" spans="1:18" ht="14.25" hidden="1" customHeight="1">
      <c r="A286" s="119"/>
      <c r="B286" s="173"/>
      <c r="C286" s="120"/>
      <c r="D286" s="122"/>
      <c r="E286" s="122"/>
      <c r="F286" s="122"/>
      <c r="G286" s="122"/>
      <c r="H286" s="122"/>
      <c r="I286" s="166"/>
      <c r="J286" s="171"/>
      <c r="K286" s="166"/>
      <c r="L286" s="166"/>
      <c r="M286" s="166"/>
      <c r="N286" s="166"/>
      <c r="O286" s="170"/>
      <c r="P286" s="170"/>
      <c r="Q286" s="122"/>
      <c r="R286" s="168"/>
    </row>
    <row r="287" spans="1:18" ht="14.25" hidden="1" customHeight="1">
      <c r="A287" s="119"/>
      <c r="B287" s="173"/>
      <c r="C287" s="120"/>
      <c r="D287" s="122"/>
      <c r="E287" s="122"/>
      <c r="F287" s="122"/>
      <c r="G287" s="122"/>
      <c r="H287" s="122"/>
      <c r="I287" s="166"/>
      <c r="J287" s="171"/>
      <c r="K287" s="166"/>
      <c r="L287" s="166"/>
      <c r="M287" s="166"/>
      <c r="N287" s="166"/>
      <c r="O287" s="170"/>
      <c r="P287" s="170"/>
      <c r="Q287" s="122"/>
      <c r="R287" s="168"/>
    </row>
    <row r="288" spans="1:18" ht="14.25" hidden="1" customHeight="1">
      <c r="A288" s="119"/>
      <c r="B288" s="173"/>
      <c r="C288" s="120"/>
      <c r="D288" s="122"/>
      <c r="E288" s="122"/>
      <c r="F288" s="122"/>
      <c r="G288" s="122"/>
      <c r="H288" s="122"/>
      <c r="I288" s="166"/>
      <c r="J288" s="171"/>
      <c r="K288" s="166"/>
      <c r="L288" s="166"/>
      <c r="M288" s="166"/>
      <c r="N288" s="166"/>
      <c r="O288" s="170"/>
      <c r="P288" s="170"/>
      <c r="Q288" s="122"/>
      <c r="R288" s="168"/>
    </row>
    <row r="289" spans="1:18" ht="14.25" hidden="1" customHeight="1">
      <c r="A289" s="119"/>
      <c r="B289" s="173"/>
      <c r="C289" s="120"/>
      <c r="D289" s="122"/>
      <c r="E289" s="122"/>
      <c r="F289" s="122"/>
      <c r="G289" s="122"/>
      <c r="H289" s="122"/>
      <c r="I289" s="166"/>
      <c r="J289" s="171"/>
      <c r="K289" s="166"/>
      <c r="L289" s="166"/>
      <c r="M289" s="166"/>
      <c r="N289" s="166"/>
      <c r="O289" s="170"/>
      <c r="P289" s="170"/>
      <c r="Q289" s="122"/>
      <c r="R289" s="168"/>
    </row>
    <row r="290" spans="1:18" ht="14.25" hidden="1" customHeight="1">
      <c r="A290" s="119"/>
      <c r="B290" s="173"/>
      <c r="C290" s="120"/>
      <c r="D290" s="122"/>
      <c r="E290" s="122"/>
      <c r="F290" s="122"/>
      <c r="G290" s="122"/>
      <c r="H290" s="122"/>
      <c r="I290" s="166"/>
      <c r="J290" s="171"/>
      <c r="K290" s="166"/>
      <c r="L290" s="166"/>
      <c r="M290" s="166"/>
      <c r="N290" s="166"/>
      <c r="O290" s="170"/>
      <c r="P290" s="170"/>
      <c r="Q290" s="122"/>
      <c r="R290" s="168"/>
    </row>
    <row r="291" spans="1:18" ht="14.25" hidden="1" customHeight="1">
      <c r="A291" s="119"/>
      <c r="B291" s="173"/>
      <c r="C291" s="120"/>
      <c r="D291" s="122"/>
      <c r="E291" s="122"/>
      <c r="F291" s="122"/>
      <c r="G291" s="122"/>
      <c r="H291" s="122"/>
      <c r="I291" s="166"/>
      <c r="J291" s="171"/>
      <c r="K291" s="166"/>
      <c r="L291" s="166"/>
      <c r="M291" s="166"/>
      <c r="N291" s="166"/>
      <c r="O291" s="170"/>
      <c r="P291" s="170"/>
      <c r="Q291" s="122"/>
      <c r="R291" s="168"/>
    </row>
    <row r="292" spans="1:18" ht="14.25" hidden="1" customHeight="1">
      <c r="A292" s="119"/>
      <c r="B292" s="173"/>
      <c r="C292" s="120"/>
      <c r="D292" s="122"/>
      <c r="E292" s="122"/>
      <c r="F292" s="122"/>
      <c r="G292" s="122"/>
      <c r="H292" s="122"/>
      <c r="I292" s="166"/>
      <c r="J292" s="171"/>
      <c r="K292" s="166"/>
      <c r="L292" s="166"/>
      <c r="M292" s="166"/>
      <c r="N292" s="166"/>
      <c r="O292" s="170"/>
      <c r="P292" s="170"/>
      <c r="Q292" s="122"/>
      <c r="R292" s="168"/>
    </row>
    <row r="293" spans="1:18" ht="14.25" hidden="1" customHeight="1">
      <c r="A293" s="119"/>
      <c r="B293" s="173"/>
      <c r="C293" s="120"/>
      <c r="D293" s="122"/>
      <c r="E293" s="122"/>
      <c r="F293" s="122"/>
      <c r="G293" s="122"/>
      <c r="H293" s="122"/>
      <c r="I293" s="166"/>
      <c r="J293" s="171"/>
      <c r="K293" s="166"/>
      <c r="L293" s="166"/>
      <c r="M293" s="166"/>
      <c r="N293" s="166"/>
      <c r="O293" s="170"/>
      <c r="P293" s="170"/>
      <c r="Q293" s="122"/>
      <c r="R293" s="168"/>
    </row>
    <row r="294" spans="1:18" ht="14.25" hidden="1" customHeight="1">
      <c r="A294" s="119"/>
      <c r="B294" s="173"/>
      <c r="C294" s="120"/>
      <c r="D294" s="122"/>
      <c r="E294" s="122"/>
      <c r="F294" s="122"/>
      <c r="G294" s="122"/>
      <c r="H294" s="122"/>
      <c r="I294" s="166"/>
      <c r="J294" s="171"/>
      <c r="K294" s="166"/>
      <c r="L294" s="166"/>
      <c r="M294" s="166"/>
      <c r="N294" s="166"/>
      <c r="O294" s="170"/>
      <c r="P294" s="170"/>
      <c r="Q294" s="122"/>
      <c r="R294" s="168"/>
    </row>
    <row r="295" spans="1:18" ht="14.25" hidden="1" customHeight="1">
      <c r="A295" s="119"/>
      <c r="B295" s="173"/>
      <c r="C295" s="120"/>
      <c r="D295" s="122"/>
      <c r="E295" s="122"/>
      <c r="F295" s="122"/>
      <c r="G295" s="122"/>
      <c r="H295" s="122"/>
      <c r="I295" s="166"/>
      <c r="J295" s="171"/>
      <c r="K295" s="166"/>
      <c r="L295" s="166"/>
      <c r="M295" s="166"/>
      <c r="N295" s="166"/>
      <c r="O295" s="170"/>
      <c r="P295" s="170"/>
      <c r="Q295" s="122"/>
      <c r="R295" s="168"/>
    </row>
    <row r="296" spans="1:18" ht="14.25" hidden="1" customHeight="1">
      <c r="A296" s="119"/>
      <c r="B296" s="173"/>
      <c r="C296" s="120"/>
      <c r="D296" s="122"/>
      <c r="E296" s="122"/>
      <c r="F296" s="122"/>
      <c r="G296" s="122"/>
      <c r="H296" s="122"/>
      <c r="I296" s="166"/>
      <c r="J296" s="171"/>
      <c r="K296" s="166"/>
      <c r="L296" s="166"/>
      <c r="M296" s="166"/>
      <c r="N296" s="166"/>
      <c r="O296" s="170"/>
      <c r="P296" s="170"/>
      <c r="Q296" s="122"/>
      <c r="R296" s="168"/>
    </row>
    <row r="297" spans="1:18" ht="14.25" hidden="1" customHeight="1">
      <c r="A297" s="119"/>
      <c r="B297" s="173"/>
      <c r="C297" s="120"/>
      <c r="D297" s="122"/>
      <c r="E297" s="122"/>
      <c r="F297" s="122"/>
      <c r="G297" s="122"/>
      <c r="H297" s="122"/>
      <c r="I297" s="166"/>
      <c r="J297" s="171"/>
      <c r="K297" s="166"/>
      <c r="L297" s="166"/>
      <c r="M297" s="166"/>
      <c r="N297" s="166"/>
      <c r="O297" s="170"/>
      <c r="P297" s="170"/>
      <c r="Q297" s="122"/>
      <c r="R297" s="168"/>
    </row>
    <row r="298" spans="1:18" ht="14.25" hidden="1" customHeight="1">
      <c r="A298" s="119"/>
      <c r="B298" s="173"/>
      <c r="C298" s="120"/>
      <c r="D298" s="122"/>
      <c r="E298" s="122"/>
      <c r="F298" s="122"/>
      <c r="G298" s="122"/>
      <c r="H298" s="122"/>
      <c r="I298" s="166"/>
      <c r="J298" s="171"/>
      <c r="K298" s="166"/>
      <c r="L298" s="166"/>
      <c r="M298" s="166"/>
      <c r="N298" s="166"/>
      <c r="O298" s="170"/>
      <c r="P298" s="170"/>
      <c r="Q298" s="122"/>
      <c r="R298" s="168"/>
    </row>
    <row r="299" spans="1:18" ht="14.25" hidden="1" customHeight="1">
      <c r="A299" s="119"/>
      <c r="B299" s="173"/>
      <c r="C299" s="120"/>
      <c r="D299" s="122"/>
      <c r="E299" s="122"/>
      <c r="F299" s="122"/>
      <c r="G299" s="122"/>
      <c r="H299" s="122"/>
      <c r="I299" s="166"/>
      <c r="J299" s="171"/>
      <c r="K299" s="166"/>
      <c r="L299" s="166"/>
      <c r="M299" s="166"/>
      <c r="N299" s="166"/>
      <c r="O299" s="170"/>
      <c r="P299" s="170"/>
      <c r="Q299" s="122"/>
      <c r="R299" s="168"/>
    </row>
    <row r="300" spans="1:18" hidden="1">
      <c r="A300" s="119"/>
      <c r="B300" s="173"/>
      <c r="C300" s="120"/>
      <c r="D300" s="122"/>
      <c r="E300" s="122"/>
      <c r="F300" s="122"/>
      <c r="G300" s="122"/>
      <c r="H300" s="122"/>
      <c r="I300" s="122"/>
      <c r="J300" s="171"/>
      <c r="K300" s="122"/>
      <c r="L300" s="122"/>
      <c r="M300" s="122"/>
      <c r="N300" s="122"/>
      <c r="O300" s="122"/>
      <c r="P300" s="170"/>
      <c r="Q300" s="122"/>
      <c r="R300" s="168"/>
    </row>
    <row r="301" spans="1:18">
      <c r="A301" s="119"/>
      <c r="B301" s="163"/>
      <c r="C301" s="120"/>
      <c r="D301" s="122"/>
      <c r="E301" s="122"/>
      <c r="F301" s="122"/>
      <c r="G301" s="122"/>
      <c r="H301" s="122"/>
      <c r="I301" s="122"/>
      <c r="J301" s="171"/>
      <c r="K301" s="122"/>
      <c r="L301" s="122"/>
      <c r="M301" s="122"/>
      <c r="N301" s="122"/>
      <c r="O301" s="122"/>
      <c r="P301" s="170"/>
      <c r="Q301" s="122"/>
      <c r="R301" s="168"/>
    </row>
    <row r="302" spans="1:18">
      <c r="A302" s="119" t="s">
        <v>13</v>
      </c>
      <c r="B302" s="319" t="s">
        <v>265</v>
      </c>
      <c r="C302" s="120"/>
      <c r="D302" s="121"/>
      <c r="E302" s="121"/>
      <c r="F302" s="121"/>
      <c r="G302" s="122"/>
      <c r="H302" s="122"/>
      <c r="I302" s="121"/>
      <c r="J302" s="121"/>
      <c r="K302" s="121"/>
      <c r="L302" s="121"/>
      <c r="M302" s="121"/>
      <c r="N302" s="121"/>
      <c r="O302" s="121"/>
      <c r="P302" s="121"/>
      <c r="Q302" s="121"/>
      <c r="R302" s="168"/>
    </row>
    <row r="303" spans="1:18">
      <c r="A303" s="119" t="s">
        <v>14</v>
      </c>
      <c r="B303" s="319" t="s">
        <v>106</v>
      </c>
      <c r="C303" s="120"/>
      <c r="D303" s="121"/>
      <c r="E303" s="121"/>
      <c r="F303" s="121"/>
      <c r="G303" s="121"/>
      <c r="H303" s="121"/>
      <c r="I303" s="171"/>
      <c r="J303" s="170"/>
      <c r="K303" s="170"/>
      <c r="L303" s="170"/>
      <c r="M303" s="170"/>
      <c r="N303" s="170"/>
      <c r="O303" s="170"/>
      <c r="P303" s="170"/>
      <c r="Q303" s="170"/>
      <c r="R303" s="168"/>
    </row>
    <row r="304" spans="1:18">
      <c r="A304" s="119" t="s">
        <v>15</v>
      </c>
      <c r="B304" s="319" t="s">
        <v>264</v>
      </c>
      <c r="C304" s="120"/>
      <c r="D304" s="121"/>
      <c r="E304" s="121"/>
      <c r="F304" s="121"/>
      <c r="G304" s="121"/>
      <c r="H304" s="121"/>
      <c r="I304" s="171"/>
      <c r="J304" s="170"/>
      <c r="K304" s="170"/>
      <c r="L304" s="166">
        <f>L305-L306</f>
        <v>0</v>
      </c>
      <c r="M304" s="170"/>
      <c r="N304" s="170"/>
      <c r="O304" s="170"/>
      <c r="P304" s="170"/>
      <c r="Q304" s="170"/>
      <c r="R304" s="168"/>
    </row>
    <row r="305" spans="1:18">
      <c r="A305" s="119"/>
      <c r="B305" s="319"/>
      <c r="C305" s="120"/>
      <c r="D305" s="121"/>
      <c r="E305" s="121"/>
      <c r="F305" s="121"/>
      <c r="G305" s="122"/>
      <c r="H305" s="122"/>
      <c r="I305" s="121"/>
      <c r="J305" s="121"/>
      <c r="K305" s="874"/>
      <c r="L305" s="884"/>
      <c r="M305" s="121"/>
      <c r="N305" s="121"/>
      <c r="O305" s="487"/>
      <c r="P305" s="121"/>
      <c r="Q305" s="121"/>
      <c r="R305" s="168"/>
    </row>
    <row r="306" spans="1:18">
      <c r="A306" s="119" t="s">
        <v>162</v>
      </c>
      <c r="B306" s="690" t="s">
        <v>161</v>
      </c>
      <c r="C306" s="122"/>
      <c r="D306" s="121"/>
      <c r="E306" s="121"/>
      <c r="F306" s="121"/>
      <c r="G306" s="122"/>
      <c r="H306" s="122"/>
      <c r="I306" s="121"/>
      <c r="J306" s="852"/>
      <c r="K306" s="874"/>
      <c r="L306" s="885"/>
      <c r="M306" s="852"/>
      <c r="N306" s="852"/>
      <c r="O306" s="852"/>
      <c r="P306" s="852"/>
      <c r="Q306" s="121"/>
      <c r="R306" s="168"/>
    </row>
    <row r="307" spans="1:18" s="871" customFormat="1">
      <c r="A307" s="863"/>
      <c r="B307" s="864">
        <v>2</v>
      </c>
      <c r="C307" s="865" t="s">
        <v>639</v>
      </c>
      <c r="D307" s="863"/>
      <c r="E307" s="866"/>
      <c r="F307" s="863"/>
      <c r="G307" s="863"/>
      <c r="H307" s="863"/>
      <c r="I307" s="867"/>
      <c r="J307" s="868">
        <f>J309+J313+J318+J322+J325+J329+J335+J343+J352+J356+J363+J366+J373+J376+J382+J369+J359</f>
        <v>34263127747.409801</v>
      </c>
      <c r="K307" s="868">
        <f t="shared" ref="K307:M307" si="15">K309+K313+K318+K322+K325+K329+K335+K343+K352+K356+K363+K366+K373+K376+K382+K369+K359</f>
        <v>24746996444</v>
      </c>
      <c r="L307" s="868">
        <f t="shared" si="15"/>
        <v>1553446609</v>
      </c>
      <c r="M307" s="868">
        <f t="shared" si="15"/>
        <v>1958335</v>
      </c>
      <c r="N307" s="868">
        <f>N309+N313+N318+N322+N325+N329+N335+N343+N352+N356+N363+N366+N373+N376+N382+N369+N359</f>
        <v>1390020373</v>
      </c>
      <c r="O307" s="868">
        <f>O309+O313+O318+O322+O325+O329+O335+O343+O352+O356+O363+O366+O373+O376+O382+O369+O359</f>
        <v>27692421761</v>
      </c>
      <c r="P307" s="868">
        <f>P309+P313+P318+P322+P325+P329+P335+P343+P352+P356+P363+P366+P373+P376+P382+P369+P359</f>
        <v>6570705986.4097996</v>
      </c>
      <c r="Q307" s="862">
        <f t="shared" ref="Q307" si="16">SUM(Q308:Q335)</f>
        <v>0</v>
      </c>
      <c r="R307" s="870"/>
    </row>
    <row r="308" spans="1:18" s="877" customFormat="1">
      <c r="A308" s="848"/>
      <c r="B308" s="872" t="s">
        <v>282</v>
      </c>
      <c r="C308" s="872" t="s">
        <v>308</v>
      </c>
      <c r="D308" s="848"/>
      <c r="E308" s="849"/>
      <c r="F308" s="848"/>
      <c r="G308" s="848"/>
      <c r="H308" s="848"/>
      <c r="I308" s="873"/>
      <c r="J308" s="874"/>
      <c r="K308" s="874"/>
      <c r="L308" s="874"/>
      <c r="M308" s="874"/>
      <c r="N308" s="874"/>
      <c r="O308" s="875">
        <f t="shared" ref="O308:O371" si="17">K308+L308+M308+N308</f>
        <v>0</v>
      </c>
      <c r="P308" s="875">
        <f t="shared" ref="P308:P371" si="18">J308-O308</f>
        <v>0</v>
      </c>
      <c r="Q308" s="848"/>
      <c r="R308" s="876"/>
    </row>
    <row r="309" spans="1:18" s="877" customFormat="1">
      <c r="A309" s="848"/>
      <c r="B309" s="872" t="s">
        <v>283</v>
      </c>
      <c r="C309" s="872" t="s">
        <v>309</v>
      </c>
      <c r="D309" s="848"/>
      <c r="E309" s="878"/>
      <c r="F309" s="848"/>
      <c r="G309" s="848"/>
      <c r="H309" s="848"/>
      <c r="I309" s="848"/>
      <c r="J309" s="874">
        <v>117343250</v>
      </c>
      <c r="K309" s="874">
        <v>69405716</v>
      </c>
      <c r="L309" s="874">
        <v>7280262</v>
      </c>
      <c r="M309" s="874"/>
      <c r="N309" s="874">
        <v>7189637</v>
      </c>
      <c r="O309" s="875">
        <f>K309+L309+M309+N309</f>
        <v>83875615</v>
      </c>
      <c r="P309" s="875">
        <f t="shared" si="18"/>
        <v>33467635</v>
      </c>
      <c r="Q309" s="848"/>
      <c r="R309" s="876"/>
    </row>
    <row r="310" spans="1:18" s="420" customFormat="1">
      <c r="A310" s="419"/>
      <c r="B310" s="691" t="s">
        <v>567</v>
      </c>
      <c r="C310" s="691" t="s">
        <v>568</v>
      </c>
      <c r="D310" s="419"/>
      <c r="E310" s="859"/>
      <c r="F310" s="419"/>
      <c r="G310" s="419"/>
      <c r="H310" s="419"/>
      <c r="I310" s="419"/>
      <c r="J310" s="860">
        <v>53343250</v>
      </c>
      <c r="K310" s="860">
        <v>21405716</v>
      </c>
      <c r="L310" s="860">
        <v>2708833</v>
      </c>
      <c r="M310" s="860"/>
      <c r="N310" s="860">
        <v>2618209</v>
      </c>
      <c r="O310" s="861">
        <f t="shared" si="17"/>
        <v>26732758</v>
      </c>
      <c r="P310" s="861">
        <f t="shared" si="18"/>
        <v>26610492</v>
      </c>
      <c r="Q310" s="419"/>
      <c r="R310" s="846"/>
    </row>
    <row r="311" spans="1:18" s="420" customFormat="1">
      <c r="A311" s="419"/>
      <c r="B311" s="691" t="s">
        <v>570</v>
      </c>
      <c r="C311" s="691" t="s">
        <v>640</v>
      </c>
      <c r="D311" s="419"/>
      <c r="E311" s="859"/>
      <c r="F311" s="419"/>
      <c r="G311" s="419"/>
      <c r="H311" s="419"/>
      <c r="I311" s="419"/>
      <c r="J311" s="860">
        <v>64000000</v>
      </c>
      <c r="K311" s="860">
        <v>48000000</v>
      </c>
      <c r="L311" s="860">
        <v>4571429</v>
      </c>
      <c r="M311" s="860"/>
      <c r="N311" s="860">
        <v>4571428</v>
      </c>
      <c r="O311" s="861">
        <f t="shared" si="17"/>
        <v>57142857</v>
      </c>
      <c r="P311" s="861">
        <f t="shared" si="18"/>
        <v>6857143</v>
      </c>
      <c r="Q311" s="419"/>
      <c r="R311" s="846"/>
    </row>
    <row r="312" spans="1:18" s="877" customFormat="1">
      <c r="A312" s="848"/>
      <c r="B312" s="872" t="s">
        <v>284</v>
      </c>
      <c r="C312" s="872" t="s">
        <v>310</v>
      </c>
      <c r="D312" s="848"/>
      <c r="E312" s="878"/>
      <c r="F312" s="848"/>
      <c r="G312" s="848"/>
      <c r="H312" s="848"/>
      <c r="I312" s="848"/>
      <c r="J312" s="874"/>
      <c r="K312" s="874"/>
      <c r="L312" s="874"/>
      <c r="M312" s="874"/>
      <c r="N312" s="874"/>
      <c r="O312" s="875">
        <f t="shared" si="17"/>
        <v>0</v>
      </c>
      <c r="P312" s="875">
        <f t="shared" si="18"/>
        <v>0</v>
      </c>
      <c r="Q312" s="848"/>
      <c r="R312" s="876"/>
    </row>
    <row r="313" spans="1:18" s="877" customFormat="1">
      <c r="A313" s="848"/>
      <c r="B313" s="872" t="s">
        <v>285</v>
      </c>
      <c r="C313" s="872" t="s">
        <v>311</v>
      </c>
      <c r="D313" s="848"/>
      <c r="E313" s="878"/>
      <c r="F313" s="848"/>
      <c r="G313" s="848"/>
      <c r="H313" s="848"/>
      <c r="I313" s="848"/>
      <c r="J313" s="874">
        <v>12733203878</v>
      </c>
      <c r="K313" s="874">
        <v>7592309526</v>
      </c>
      <c r="L313" s="874">
        <v>504649079</v>
      </c>
      <c r="M313" s="874"/>
      <c r="N313" s="874">
        <v>504649080</v>
      </c>
      <c r="O313" s="875">
        <f t="shared" si="17"/>
        <v>8601607685</v>
      </c>
      <c r="P313" s="875">
        <f t="shared" si="18"/>
        <v>4131596193</v>
      </c>
      <c r="Q313" s="848"/>
      <c r="R313" s="876"/>
    </row>
    <row r="314" spans="1:18" s="420" customFormat="1">
      <c r="A314" s="419"/>
      <c r="B314" s="691" t="s">
        <v>571</v>
      </c>
      <c r="C314" s="691" t="s">
        <v>641</v>
      </c>
      <c r="D314" s="419"/>
      <c r="E314" s="859"/>
      <c r="F314" s="419"/>
      <c r="G314" s="419"/>
      <c r="H314" s="419"/>
      <c r="I314" s="419"/>
      <c r="J314" s="860">
        <v>3918694000</v>
      </c>
      <c r="K314" s="860">
        <v>2748330676</v>
      </c>
      <c r="L314" s="860">
        <v>119032199</v>
      </c>
      <c r="M314" s="860"/>
      <c r="N314" s="860">
        <v>119032201</v>
      </c>
      <c r="O314" s="861">
        <f t="shared" si="17"/>
        <v>2986395076</v>
      </c>
      <c r="P314" s="861">
        <f t="shared" si="18"/>
        <v>932298924</v>
      </c>
      <c r="Q314" s="419"/>
      <c r="R314" s="846"/>
    </row>
    <row r="315" spans="1:18" s="420" customFormat="1">
      <c r="A315" s="419"/>
      <c r="B315" s="691" t="s">
        <v>572</v>
      </c>
      <c r="C315" s="691" t="s">
        <v>642</v>
      </c>
      <c r="D315" s="419"/>
      <c r="E315" s="859"/>
      <c r="F315" s="419"/>
      <c r="G315" s="419"/>
      <c r="H315" s="419"/>
      <c r="I315" s="419"/>
      <c r="J315" s="860">
        <v>8041409450</v>
      </c>
      <c r="K315" s="860">
        <v>4264611062</v>
      </c>
      <c r="L315" s="860">
        <v>374952698</v>
      </c>
      <c r="M315" s="860"/>
      <c r="N315" s="860">
        <v>374952697</v>
      </c>
      <c r="O315" s="861">
        <f t="shared" si="17"/>
        <v>5014516457</v>
      </c>
      <c r="P315" s="861">
        <f t="shared" si="18"/>
        <v>3026892993</v>
      </c>
      <c r="Q315" s="419"/>
      <c r="R315" s="846"/>
    </row>
    <row r="316" spans="1:18" s="420" customFormat="1">
      <c r="A316" s="419"/>
      <c r="B316" s="691" t="s">
        <v>573</v>
      </c>
      <c r="C316" s="691" t="s">
        <v>643</v>
      </c>
      <c r="D316" s="419"/>
      <c r="E316" s="859"/>
      <c r="F316" s="419"/>
      <c r="G316" s="419"/>
      <c r="H316" s="419"/>
      <c r="I316" s="419"/>
      <c r="J316" s="860">
        <v>205490000</v>
      </c>
      <c r="K316" s="860">
        <v>205490000</v>
      </c>
      <c r="L316" s="860">
        <v>0</v>
      </c>
      <c r="M316" s="860"/>
      <c r="N316" s="860">
        <v>0</v>
      </c>
      <c r="O316" s="861">
        <f t="shared" si="17"/>
        <v>205490000</v>
      </c>
      <c r="P316" s="861">
        <f t="shared" si="18"/>
        <v>0</v>
      </c>
      <c r="Q316" s="419"/>
      <c r="R316" s="846"/>
    </row>
    <row r="317" spans="1:18" s="420" customFormat="1">
      <c r="A317" s="419"/>
      <c r="B317" s="691" t="s">
        <v>574</v>
      </c>
      <c r="C317" s="691" t="s">
        <v>644</v>
      </c>
      <c r="D317" s="419"/>
      <c r="E317" s="859"/>
      <c r="F317" s="419"/>
      <c r="G317" s="419"/>
      <c r="H317" s="419"/>
      <c r="I317" s="419"/>
      <c r="J317" s="860">
        <v>567610428</v>
      </c>
      <c r="K317" s="860">
        <v>373877788</v>
      </c>
      <c r="L317" s="860">
        <v>10664182</v>
      </c>
      <c r="M317" s="860"/>
      <c r="N317" s="860">
        <v>10664182</v>
      </c>
      <c r="O317" s="861">
        <f t="shared" si="17"/>
        <v>395206152</v>
      </c>
      <c r="P317" s="861">
        <f t="shared" si="18"/>
        <v>172404276</v>
      </c>
      <c r="Q317" s="419"/>
      <c r="R317" s="846"/>
    </row>
    <row r="318" spans="1:18" s="877" customFormat="1">
      <c r="A318" s="848"/>
      <c r="B318" s="872" t="s">
        <v>286</v>
      </c>
      <c r="C318" s="872" t="s">
        <v>312</v>
      </c>
      <c r="D318" s="848"/>
      <c r="E318" s="878"/>
      <c r="F318" s="848"/>
      <c r="G318" s="848"/>
      <c r="H318" s="848"/>
      <c r="I318" s="873"/>
      <c r="J318" s="874">
        <v>574300000</v>
      </c>
      <c r="K318" s="874">
        <v>574300000</v>
      </c>
      <c r="L318" s="874">
        <v>0</v>
      </c>
      <c r="M318" s="874"/>
      <c r="N318" s="874">
        <v>0</v>
      </c>
      <c r="O318" s="875">
        <f t="shared" si="17"/>
        <v>574300000</v>
      </c>
      <c r="P318" s="875">
        <f t="shared" si="18"/>
        <v>0</v>
      </c>
      <c r="Q318" s="848"/>
      <c r="R318" s="876"/>
    </row>
    <row r="319" spans="1:18" s="420" customFormat="1">
      <c r="A319" s="419"/>
      <c r="B319" s="691" t="s">
        <v>575</v>
      </c>
      <c r="C319" s="691" t="s">
        <v>645</v>
      </c>
      <c r="D319" s="847"/>
      <c r="E319" s="859"/>
      <c r="F319" s="419"/>
      <c r="G319" s="419"/>
      <c r="H319" s="419"/>
      <c r="I319" s="419"/>
      <c r="J319" s="860">
        <v>5900000</v>
      </c>
      <c r="K319" s="860">
        <v>5900000</v>
      </c>
      <c r="L319" s="860">
        <v>0</v>
      </c>
      <c r="M319" s="860"/>
      <c r="N319" s="860">
        <v>0</v>
      </c>
      <c r="O319" s="861">
        <f t="shared" si="17"/>
        <v>5900000</v>
      </c>
      <c r="P319" s="861">
        <f t="shared" si="18"/>
        <v>0</v>
      </c>
      <c r="Q319" s="419"/>
      <c r="R319" s="846"/>
    </row>
    <row r="320" spans="1:18" s="420" customFormat="1">
      <c r="A320" s="419"/>
      <c r="B320" s="691" t="s">
        <v>576</v>
      </c>
      <c r="C320" s="691" t="s">
        <v>646</v>
      </c>
      <c r="D320" s="419"/>
      <c r="E320" s="859"/>
      <c r="F320" s="419"/>
      <c r="G320" s="419"/>
      <c r="H320" s="419"/>
      <c r="I320" s="419"/>
      <c r="J320" s="860">
        <v>568400000</v>
      </c>
      <c r="K320" s="860">
        <v>568400000</v>
      </c>
      <c r="L320" s="860">
        <v>0</v>
      </c>
      <c r="M320" s="860"/>
      <c r="N320" s="860">
        <v>0</v>
      </c>
      <c r="O320" s="861">
        <f t="shared" si="17"/>
        <v>568400000</v>
      </c>
      <c r="P320" s="861">
        <f t="shared" si="18"/>
        <v>0</v>
      </c>
      <c r="Q320" s="419"/>
      <c r="R320" s="846"/>
    </row>
    <row r="321" spans="1:18" s="877" customFormat="1">
      <c r="A321" s="848"/>
      <c r="B321" s="872" t="s">
        <v>377</v>
      </c>
      <c r="C321" s="872" t="s">
        <v>375</v>
      </c>
      <c r="D321" s="848"/>
      <c r="E321" s="878"/>
      <c r="F321" s="848"/>
      <c r="G321" s="848"/>
      <c r="H321" s="848"/>
      <c r="I321" s="848"/>
      <c r="J321" s="874"/>
      <c r="K321" s="874"/>
      <c r="L321" s="874"/>
      <c r="M321" s="874"/>
      <c r="N321" s="874"/>
      <c r="O321" s="875">
        <f t="shared" si="17"/>
        <v>0</v>
      </c>
      <c r="P321" s="875">
        <f t="shared" si="18"/>
        <v>0</v>
      </c>
      <c r="Q321" s="848"/>
      <c r="R321" s="876"/>
    </row>
    <row r="322" spans="1:18" s="877" customFormat="1">
      <c r="A322" s="848"/>
      <c r="B322" s="872" t="s">
        <v>378</v>
      </c>
      <c r="C322" s="872" t="s">
        <v>376</v>
      </c>
      <c r="D322" s="848"/>
      <c r="E322" s="878"/>
      <c r="F322" s="848"/>
      <c r="G322" s="848"/>
      <c r="H322" s="848"/>
      <c r="I322" s="848"/>
      <c r="J322" s="874">
        <v>4500000</v>
      </c>
      <c r="K322" s="874">
        <v>150000</v>
      </c>
      <c r="L322" s="874">
        <v>450000</v>
      </c>
      <c r="M322" s="874"/>
      <c r="N322" s="874">
        <v>450000</v>
      </c>
      <c r="O322" s="875">
        <f t="shared" si="17"/>
        <v>1050000</v>
      </c>
      <c r="P322" s="875">
        <f t="shared" si="18"/>
        <v>3450000</v>
      </c>
      <c r="Q322" s="848"/>
      <c r="R322" s="876"/>
    </row>
    <row r="323" spans="1:18" s="420" customFormat="1">
      <c r="A323" s="419"/>
      <c r="B323" s="691" t="s">
        <v>577</v>
      </c>
      <c r="C323" s="691" t="s">
        <v>647</v>
      </c>
      <c r="D323" s="419"/>
      <c r="E323" s="859"/>
      <c r="F323" s="419"/>
      <c r="G323" s="419"/>
      <c r="H323" s="419"/>
      <c r="I323" s="419"/>
      <c r="J323" s="860">
        <v>4500000</v>
      </c>
      <c r="K323" s="860">
        <v>150000</v>
      </c>
      <c r="L323" s="860">
        <v>450000</v>
      </c>
      <c r="M323" s="860"/>
      <c r="N323" s="860">
        <v>450000</v>
      </c>
      <c r="O323" s="861">
        <f t="shared" si="17"/>
        <v>1050000</v>
      </c>
      <c r="P323" s="861">
        <f t="shared" si="18"/>
        <v>3450000</v>
      </c>
      <c r="Q323" s="419"/>
      <c r="R323" s="846"/>
    </row>
    <row r="324" spans="1:18" s="877" customFormat="1">
      <c r="A324" s="848"/>
      <c r="B324" s="872" t="s">
        <v>287</v>
      </c>
      <c r="C324" s="872" t="s">
        <v>313</v>
      </c>
      <c r="D324" s="848"/>
      <c r="E324" s="878"/>
      <c r="F324" s="848"/>
      <c r="G324" s="848"/>
      <c r="H324" s="848"/>
      <c r="I324" s="873"/>
      <c r="J324" s="874"/>
      <c r="K324" s="874"/>
      <c r="L324" s="874"/>
      <c r="M324" s="874"/>
      <c r="N324" s="874"/>
      <c r="O324" s="875">
        <f t="shared" si="17"/>
        <v>0</v>
      </c>
      <c r="P324" s="875">
        <f t="shared" si="18"/>
        <v>0</v>
      </c>
      <c r="Q324" s="848"/>
      <c r="R324" s="876"/>
    </row>
    <row r="325" spans="1:18" s="877" customFormat="1">
      <c r="A325" s="848"/>
      <c r="B325" s="872" t="s">
        <v>288</v>
      </c>
      <c r="C325" s="872" t="s">
        <v>314</v>
      </c>
      <c r="D325" s="848"/>
      <c r="E325" s="878"/>
      <c r="F325" s="848"/>
      <c r="G325" s="848"/>
      <c r="H325" s="848"/>
      <c r="I325" s="848"/>
      <c r="J325" s="874">
        <v>35175000</v>
      </c>
      <c r="K325" s="874">
        <v>21194995</v>
      </c>
      <c r="L325" s="874">
        <v>4301875</v>
      </c>
      <c r="M325" s="874"/>
      <c r="N325" s="874">
        <v>2761255</v>
      </c>
      <c r="O325" s="875">
        <f t="shared" si="17"/>
        <v>28258125</v>
      </c>
      <c r="P325" s="875">
        <f t="shared" si="18"/>
        <v>6916875</v>
      </c>
      <c r="Q325" s="848"/>
      <c r="R325" s="876"/>
    </row>
    <row r="326" spans="1:18" s="420" customFormat="1">
      <c r="A326" s="419"/>
      <c r="B326" s="691" t="s">
        <v>578</v>
      </c>
      <c r="C326" s="691" t="s">
        <v>648</v>
      </c>
      <c r="D326" s="419"/>
      <c r="E326" s="844"/>
      <c r="F326" s="419"/>
      <c r="G326" s="419"/>
      <c r="H326" s="419"/>
      <c r="I326" s="419"/>
      <c r="J326" s="860">
        <v>760000</v>
      </c>
      <c r="K326" s="860">
        <v>760000</v>
      </c>
      <c r="L326" s="860">
        <v>0</v>
      </c>
      <c r="M326" s="860"/>
      <c r="N326" s="860">
        <v>0</v>
      </c>
      <c r="O326" s="861">
        <f t="shared" si="17"/>
        <v>760000</v>
      </c>
      <c r="P326" s="861">
        <f t="shared" si="18"/>
        <v>0</v>
      </c>
      <c r="Q326" s="419"/>
      <c r="R326" s="846"/>
    </row>
    <row r="327" spans="1:18" s="420" customFormat="1">
      <c r="A327" s="419"/>
      <c r="B327" s="691" t="s">
        <v>579</v>
      </c>
      <c r="C327" s="691" t="s">
        <v>649</v>
      </c>
      <c r="D327" s="419"/>
      <c r="E327" s="844"/>
      <c r="F327" s="419"/>
      <c r="G327" s="419"/>
      <c r="H327" s="419"/>
      <c r="I327" s="419"/>
      <c r="J327" s="860">
        <v>34415000</v>
      </c>
      <c r="K327" s="860">
        <v>20434995</v>
      </c>
      <c r="L327" s="860">
        <v>4301875</v>
      </c>
      <c r="M327" s="860"/>
      <c r="N327" s="860">
        <v>2761255</v>
      </c>
      <c r="O327" s="861">
        <f t="shared" si="17"/>
        <v>27498125</v>
      </c>
      <c r="P327" s="861">
        <f t="shared" si="18"/>
        <v>6916875</v>
      </c>
      <c r="Q327" s="419"/>
      <c r="R327" s="846"/>
    </row>
    <row r="328" spans="1:18" s="877" customFormat="1">
      <c r="A328" s="848"/>
      <c r="B328" s="872" t="s">
        <v>289</v>
      </c>
      <c r="C328" s="872" t="s">
        <v>315</v>
      </c>
      <c r="D328" s="848"/>
      <c r="E328" s="849"/>
      <c r="F328" s="848"/>
      <c r="G328" s="848"/>
      <c r="H328" s="848"/>
      <c r="I328" s="848"/>
      <c r="J328" s="874"/>
      <c r="K328" s="874"/>
      <c r="L328" s="874"/>
      <c r="M328" s="874"/>
      <c r="N328" s="874"/>
      <c r="O328" s="875">
        <f t="shared" si="17"/>
        <v>0</v>
      </c>
      <c r="P328" s="875">
        <f t="shared" si="18"/>
        <v>0</v>
      </c>
      <c r="Q328" s="848"/>
      <c r="R328" s="876"/>
    </row>
    <row r="329" spans="1:18" s="877" customFormat="1">
      <c r="A329" s="848"/>
      <c r="B329" s="872" t="s">
        <v>290</v>
      </c>
      <c r="C329" s="872" t="s">
        <v>316</v>
      </c>
      <c r="D329" s="848"/>
      <c r="E329" s="849"/>
      <c r="F329" s="848"/>
      <c r="G329" s="848"/>
      <c r="H329" s="848"/>
      <c r="I329" s="848"/>
      <c r="J329" s="874">
        <v>2843716570.46</v>
      </c>
      <c r="K329" s="874">
        <v>2434997889</v>
      </c>
      <c r="L329" s="874">
        <f>SUM(L330:L334)</f>
        <v>94364686</v>
      </c>
      <c r="M329" s="874">
        <f t="shared" ref="M329" si="19">SUM(M330:M334)</f>
        <v>1958335</v>
      </c>
      <c r="N329" s="874">
        <v>93350460</v>
      </c>
      <c r="O329" s="874">
        <f t="shared" si="17"/>
        <v>2624671370</v>
      </c>
      <c r="P329" s="874">
        <f t="shared" si="18"/>
        <v>219045200.46000004</v>
      </c>
      <c r="Q329" s="848"/>
      <c r="R329" s="876"/>
    </row>
    <row r="330" spans="1:18" s="420" customFormat="1">
      <c r="A330" s="419"/>
      <c r="B330" s="691" t="s">
        <v>580</v>
      </c>
      <c r="C330" s="691" t="s">
        <v>650</v>
      </c>
      <c r="D330" s="419"/>
      <c r="E330" s="844"/>
      <c r="F330" s="419"/>
      <c r="G330" s="419"/>
      <c r="H330" s="419"/>
      <c r="I330" s="419"/>
      <c r="J330" s="860">
        <v>35650000</v>
      </c>
      <c r="K330" s="860">
        <v>32936666</v>
      </c>
      <c r="L330" s="860">
        <v>1480000</v>
      </c>
      <c r="M330" s="860"/>
      <c r="N330" s="860">
        <v>1233334</v>
      </c>
      <c r="O330" s="861">
        <f t="shared" si="17"/>
        <v>35650000</v>
      </c>
      <c r="P330" s="861">
        <f t="shared" si="18"/>
        <v>0</v>
      </c>
      <c r="Q330" s="419"/>
      <c r="R330" s="846"/>
    </row>
    <row r="331" spans="1:18" s="420" customFormat="1">
      <c r="A331" s="419"/>
      <c r="B331" s="691" t="s">
        <v>581</v>
      </c>
      <c r="C331" s="691" t="s">
        <v>651</v>
      </c>
      <c r="D331" s="419"/>
      <c r="E331" s="844"/>
      <c r="F331" s="419"/>
      <c r="G331" s="419"/>
      <c r="H331" s="419"/>
      <c r="I331" s="419"/>
      <c r="J331" s="860">
        <v>121867000</v>
      </c>
      <c r="K331" s="860">
        <v>117857500</v>
      </c>
      <c r="L331" s="860">
        <v>2405700</v>
      </c>
      <c r="M331" s="860"/>
      <c r="N331" s="860">
        <v>1603800</v>
      </c>
      <c r="O331" s="861">
        <f t="shared" si="17"/>
        <v>121867000</v>
      </c>
      <c r="P331" s="861">
        <f t="shared" si="18"/>
        <v>0</v>
      </c>
      <c r="Q331" s="419"/>
      <c r="R331" s="846"/>
    </row>
    <row r="332" spans="1:18" s="420" customFormat="1">
      <c r="A332" s="419"/>
      <c r="B332" s="691" t="s">
        <v>582</v>
      </c>
      <c r="C332" s="691" t="s">
        <v>652</v>
      </c>
      <c r="D332" s="419"/>
      <c r="E332" s="844"/>
      <c r="F332" s="419"/>
      <c r="G332" s="419"/>
      <c r="H332" s="419"/>
      <c r="I332" s="419"/>
      <c r="J332" s="860">
        <v>427400000</v>
      </c>
      <c r="K332" s="860">
        <v>398424167</v>
      </c>
      <c r="L332" s="860">
        <v>11440000</v>
      </c>
      <c r="M332" s="860"/>
      <c r="N332" s="860">
        <v>9565000</v>
      </c>
      <c r="O332" s="861">
        <f t="shared" si="17"/>
        <v>419429167</v>
      </c>
      <c r="P332" s="861">
        <f t="shared" si="18"/>
        <v>7970833</v>
      </c>
      <c r="Q332" s="419"/>
      <c r="R332" s="846"/>
    </row>
    <row r="333" spans="1:18" s="420" customFormat="1">
      <c r="A333" s="419"/>
      <c r="B333" s="691" t="s">
        <v>565</v>
      </c>
      <c r="C333" s="691" t="s">
        <v>566</v>
      </c>
      <c r="D333" s="419"/>
      <c r="E333" s="844"/>
      <c r="F333" s="419"/>
      <c r="G333" s="419"/>
      <c r="H333" s="419"/>
      <c r="I333" s="419"/>
      <c r="J333" s="860">
        <v>737842364.46000004</v>
      </c>
      <c r="K333" s="860">
        <v>636468968</v>
      </c>
      <c r="L333" s="860">
        <f>20994121-1958335</f>
        <v>19035786</v>
      </c>
      <c r="M333" s="860">
        <v>1958335</v>
      </c>
      <c r="N333" s="860">
        <v>21145960</v>
      </c>
      <c r="O333" s="861">
        <f t="shared" si="17"/>
        <v>678609049</v>
      </c>
      <c r="P333" s="861">
        <f t="shared" si="18"/>
        <v>59233315.460000038</v>
      </c>
      <c r="Q333" s="419"/>
      <c r="R333" s="846"/>
    </row>
    <row r="334" spans="1:18" s="420" customFormat="1">
      <c r="A334" s="419"/>
      <c r="B334" s="691" t="s">
        <v>583</v>
      </c>
      <c r="C334" s="691" t="s">
        <v>653</v>
      </c>
      <c r="D334" s="419"/>
      <c r="E334" s="844"/>
      <c r="F334" s="419"/>
      <c r="G334" s="419"/>
      <c r="H334" s="419"/>
      <c r="I334" s="419"/>
      <c r="J334" s="860">
        <v>1520957206</v>
      </c>
      <c r="K334" s="860">
        <v>1249310588</v>
      </c>
      <c r="L334" s="860">
        <v>60003200</v>
      </c>
      <c r="M334" s="860"/>
      <c r="N334" s="860">
        <v>59802366</v>
      </c>
      <c r="O334" s="861">
        <f t="shared" si="17"/>
        <v>1369116154</v>
      </c>
      <c r="P334" s="861">
        <f t="shared" si="18"/>
        <v>151841052</v>
      </c>
      <c r="Q334" s="419"/>
      <c r="R334" s="846"/>
    </row>
    <row r="335" spans="1:18" s="877" customFormat="1">
      <c r="A335" s="848"/>
      <c r="B335" s="872" t="s">
        <v>291</v>
      </c>
      <c r="C335" s="872" t="s">
        <v>317</v>
      </c>
      <c r="D335" s="848"/>
      <c r="E335" s="849"/>
      <c r="F335" s="848"/>
      <c r="G335" s="848"/>
      <c r="H335" s="848"/>
      <c r="I335" s="848"/>
      <c r="J335" s="874">
        <v>7962866308.8599997</v>
      </c>
      <c r="K335" s="874">
        <v>6364554760</v>
      </c>
      <c r="L335" s="874">
        <v>405126196</v>
      </c>
      <c r="M335" s="874"/>
      <c r="N335" s="874">
        <v>315921984</v>
      </c>
      <c r="O335" s="875">
        <f t="shared" si="17"/>
        <v>7085602940</v>
      </c>
      <c r="P335" s="875">
        <f t="shared" si="18"/>
        <v>877263368.85999966</v>
      </c>
      <c r="Q335" s="848"/>
      <c r="R335" s="876"/>
    </row>
    <row r="336" spans="1:18" s="420" customFormat="1">
      <c r="A336" s="419"/>
      <c r="B336" s="691" t="s">
        <v>584</v>
      </c>
      <c r="C336" s="691" t="s">
        <v>654</v>
      </c>
      <c r="D336" s="419"/>
      <c r="E336" s="844"/>
      <c r="F336" s="419"/>
      <c r="G336" s="419"/>
      <c r="H336" s="419"/>
      <c r="I336" s="419"/>
      <c r="J336" s="860">
        <v>2395673889.8600001</v>
      </c>
      <c r="K336" s="860">
        <v>1920130557</v>
      </c>
      <c r="L336" s="860">
        <v>98615749</v>
      </c>
      <c r="M336" s="860"/>
      <c r="N336" s="860">
        <v>91364073</v>
      </c>
      <c r="O336" s="861">
        <f t="shared" si="17"/>
        <v>2110110379</v>
      </c>
      <c r="P336" s="861">
        <f t="shared" si="18"/>
        <v>285563510.86000013</v>
      </c>
      <c r="Q336" s="419"/>
      <c r="R336" s="846"/>
    </row>
    <row r="337" spans="1:18" s="420" customFormat="1">
      <c r="A337" s="419"/>
      <c r="B337" s="691" t="s">
        <v>585</v>
      </c>
      <c r="C337" s="691" t="s">
        <v>655</v>
      </c>
      <c r="D337" s="419"/>
      <c r="E337" s="844"/>
      <c r="F337" s="419"/>
      <c r="G337" s="419"/>
      <c r="H337" s="419"/>
      <c r="I337" s="419"/>
      <c r="J337" s="860">
        <v>3945000</v>
      </c>
      <c r="K337" s="860">
        <v>3945000</v>
      </c>
      <c r="L337" s="860">
        <v>0</v>
      </c>
      <c r="M337" s="860"/>
      <c r="N337" s="860">
        <v>0</v>
      </c>
      <c r="O337" s="861">
        <f t="shared" si="17"/>
        <v>3945000</v>
      </c>
      <c r="P337" s="861">
        <f t="shared" si="18"/>
        <v>0</v>
      </c>
      <c r="Q337" s="419"/>
      <c r="R337" s="846"/>
    </row>
    <row r="338" spans="1:18" s="420" customFormat="1">
      <c r="A338" s="419"/>
      <c r="B338" s="691" t="s">
        <v>563</v>
      </c>
      <c r="C338" s="691" t="s">
        <v>564</v>
      </c>
      <c r="D338" s="419"/>
      <c r="E338" s="844"/>
      <c r="F338" s="419"/>
      <c r="G338" s="419"/>
      <c r="H338" s="419"/>
      <c r="I338" s="419"/>
      <c r="J338" s="860">
        <v>188949750</v>
      </c>
      <c r="K338" s="860">
        <v>153444304</v>
      </c>
      <c r="L338" s="860">
        <v>5035794</v>
      </c>
      <c r="M338" s="860"/>
      <c r="N338" s="860">
        <v>5041792</v>
      </c>
      <c r="O338" s="861">
        <f t="shared" si="17"/>
        <v>163521890</v>
      </c>
      <c r="P338" s="861">
        <f t="shared" si="18"/>
        <v>25427860</v>
      </c>
      <c r="Q338" s="419"/>
      <c r="R338" s="846"/>
    </row>
    <row r="339" spans="1:18" s="420" customFormat="1">
      <c r="A339" s="419"/>
      <c r="B339" s="691" t="s">
        <v>586</v>
      </c>
      <c r="C339" s="691" t="s">
        <v>656</v>
      </c>
      <c r="D339" s="419"/>
      <c r="E339" s="844"/>
      <c r="F339" s="419"/>
      <c r="G339" s="419"/>
      <c r="H339" s="419"/>
      <c r="I339" s="419"/>
      <c r="J339" s="860">
        <v>1306992350</v>
      </c>
      <c r="K339" s="860">
        <v>1053563631</v>
      </c>
      <c r="L339" s="860">
        <v>68235600</v>
      </c>
      <c r="M339" s="860"/>
      <c r="N339" s="860">
        <v>40827102</v>
      </c>
      <c r="O339" s="861">
        <f t="shared" si="17"/>
        <v>1162626333</v>
      </c>
      <c r="P339" s="861">
        <f t="shared" si="18"/>
        <v>144366017</v>
      </c>
      <c r="Q339" s="419"/>
      <c r="R339" s="846"/>
    </row>
    <row r="340" spans="1:18" s="420" customFormat="1">
      <c r="A340" s="419"/>
      <c r="B340" s="691" t="s">
        <v>587</v>
      </c>
      <c r="C340" s="691" t="s">
        <v>657</v>
      </c>
      <c r="D340" s="419"/>
      <c r="E340" s="844"/>
      <c r="F340" s="419"/>
      <c r="G340" s="419"/>
      <c r="H340" s="419"/>
      <c r="I340" s="419"/>
      <c r="J340" s="860">
        <v>192038000</v>
      </c>
      <c r="K340" s="860">
        <v>172591333</v>
      </c>
      <c r="L340" s="860">
        <v>3666667</v>
      </c>
      <c r="M340" s="860"/>
      <c r="N340" s="860">
        <v>2250000</v>
      </c>
      <c r="O340" s="861">
        <f t="shared" si="17"/>
        <v>178508000</v>
      </c>
      <c r="P340" s="861">
        <f t="shared" si="18"/>
        <v>13530000</v>
      </c>
      <c r="Q340" s="419"/>
      <c r="R340" s="846"/>
    </row>
    <row r="341" spans="1:18" s="420" customFormat="1">
      <c r="A341" s="419"/>
      <c r="B341" s="691" t="s">
        <v>588</v>
      </c>
      <c r="C341" s="691" t="s">
        <v>658</v>
      </c>
      <c r="D341" s="419"/>
      <c r="E341" s="844"/>
      <c r="F341" s="419"/>
      <c r="G341" s="419"/>
      <c r="H341" s="419"/>
      <c r="I341" s="419"/>
      <c r="J341" s="860">
        <v>3791047319</v>
      </c>
      <c r="K341" s="860">
        <v>3001653269</v>
      </c>
      <c r="L341" s="860">
        <v>222212386</v>
      </c>
      <c r="M341" s="860"/>
      <c r="N341" s="860">
        <v>169505687</v>
      </c>
      <c r="O341" s="861">
        <f t="shared" si="17"/>
        <v>3393371342</v>
      </c>
      <c r="P341" s="861">
        <f t="shared" si="18"/>
        <v>397675977</v>
      </c>
      <c r="Q341" s="419"/>
      <c r="R341" s="846"/>
    </row>
    <row r="342" spans="1:18" s="420" customFormat="1">
      <c r="A342" s="419"/>
      <c r="B342" s="691" t="s">
        <v>589</v>
      </c>
      <c r="C342" s="691" t="s">
        <v>659</v>
      </c>
      <c r="D342" s="419"/>
      <c r="E342" s="844"/>
      <c r="F342" s="419"/>
      <c r="G342" s="419"/>
      <c r="H342" s="419"/>
      <c r="I342" s="419"/>
      <c r="J342" s="860">
        <v>84220000</v>
      </c>
      <c r="K342" s="860">
        <v>59226666</v>
      </c>
      <c r="L342" s="860">
        <v>7360000</v>
      </c>
      <c r="M342" s="860"/>
      <c r="N342" s="860">
        <v>6933330</v>
      </c>
      <c r="O342" s="861">
        <f t="shared" si="17"/>
        <v>73519996</v>
      </c>
      <c r="P342" s="861">
        <f t="shared" si="18"/>
        <v>10700004</v>
      </c>
      <c r="Q342" s="419"/>
      <c r="R342" s="846"/>
    </row>
    <row r="343" spans="1:18" s="877" customFormat="1">
      <c r="A343" s="848"/>
      <c r="B343" s="872" t="s">
        <v>292</v>
      </c>
      <c r="C343" s="872" t="s">
        <v>318</v>
      </c>
      <c r="D343" s="848"/>
      <c r="E343" s="849"/>
      <c r="F343" s="848"/>
      <c r="G343" s="848"/>
      <c r="H343" s="848"/>
      <c r="I343" s="848"/>
      <c r="J343" s="874">
        <v>2151068814.0900002</v>
      </c>
      <c r="K343" s="874">
        <v>1694108483</v>
      </c>
      <c r="L343" s="874">
        <v>96152165</v>
      </c>
      <c r="M343" s="874"/>
      <c r="N343" s="874">
        <v>90008893</v>
      </c>
      <c r="O343" s="875">
        <f t="shared" si="17"/>
        <v>1880269541</v>
      </c>
      <c r="P343" s="875">
        <f t="shared" si="18"/>
        <v>270799273.09000015</v>
      </c>
      <c r="Q343" s="848"/>
      <c r="R343" s="876"/>
    </row>
    <row r="344" spans="1:18" s="420" customFormat="1">
      <c r="A344" s="419"/>
      <c r="B344" s="691" t="s">
        <v>590</v>
      </c>
      <c r="C344" s="691" t="s">
        <v>660</v>
      </c>
      <c r="D344" s="419"/>
      <c r="E344" s="844"/>
      <c r="F344" s="848"/>
      <c r="G344" s="848"/>
      <c r="H344" s="848"/>
      <c r="I344" s="848"/>
      <c r="J344" s="860">
        <v>759102252.19000006</v>
      </c>
      <c r="K344" s="860">
        <v>576896688</v>
      </c>
      <c r="L344" s="860">
        <v>35302385</v>
      </c>
      <c r="M344" s="860"/>
      <c r="N344" s="860">
        <v>35302455</v>
      </c>
      <c r="O344" s="861">
        <f t="shared" si="17"/>
        <v>647501528</v>
      </c>
      <c r="P344" s="861">
        <f t="shared" si="18"/>
        <v>111600724.19000006</v>
      </c>
      <c r="Q344" s="845">
        <f t="shared" ref="Q344" si="20">SUM(Q345:Q351)</f>
        <v>0</v>
      </c>
      <c r="R344" s="846"/>
    </row>
    <row r="345" spans="1:18" s="420" customFormat="1">
      <c r="A345" s="419"/>
      <c r="B345" s="691" t="s">
        <v>591</v>
      </c>
      <c r="C345" s="691" t="s">
        <v>661</v>
      </c>
      <c r="D345" s="419"/>
      <c r="E345" s="844"/>
      <c r="F345" s="419"/>
      <c r="G345" s="419"/>
      <c r="H345" s="419"/>
      <c r="I345" s="419"/>
      <c r="J345" s="860">
        <v>50150000</v>
      </c>
      <c r="K345" s="860">
        <v>41068334</v>
      </c>
      <c r="L345" s="860">
        <v>4015000</v>
      </c>
      <c r="M345" s="860"/>
      <c r="N345" s="860">
        <v>1986666</v>
      </c>
      <c r="O345" s="861">
        <f t="shared" si="17"/>
        <v>47070000</v>
      </c>
      <c r="P345" s="861">
        <f t="shared" si="18"/>
        <v>3080000</v>
      </c>
      <c r="Q345" s="419"/>
      <c r="R345" s="846"/>
    </row>
    <row r="346" spans="1:18" s="420" customFormat="1">
      <c r="A346" s="419"/>
      <c r="B346" s="691" t="s">
        <v>592</v>
      </c>
      <c r="C346" s="691" t="s">
        <v>662</v>
      </c>
      <c r="D346" s="419"/>
      <c r="E346" s="844"/>
      <c r="F346" s="419"/>
      <c r="G346" s="419"/>
      <c r="H346" s="419"/>
      <c r="I346" s="419"/>
      <c r="J346" s="860">
        <v>646041561.89999998</v>
      </c>
      <c r="K346" s="860">
        <v>623593140</v>
      </c>
      <c r="L346" s="860">
        <v>7482810</v>
      </c>
      <c r="M346" s="860"/>
      <c r="N346" s="860">
        <v>7482804</v>
      </c>
      <c r="O346" s="861">
        <f t="shared" si="17"/>
        <v>638558754</v>
      </c>
      <c r="P346" s="861">
        <f t="shared" si="18"/>
        <v>7482807.8999999762</v>
      </c>
      <c r="Q346" s="419"/>
      <c r="R346" s="846"/>
    </row>
    <row r="347" spans="1:18" s="420" customFormat="1">
      <c r="A347" s="419"/>
      <c r="B347" s="691" t="s">
        <v>593</v>
      </c>
      <c r="C347" s="691" t="s">
        <v>663</v>
      </c>
      <c r="D347" s="419"/>
      <c r="E347" s="849"/>
      <c r="F347" s="419"/>
      <c r="G347" s="419"/>
      <c r="H347" s="419"/>
      <c r="I347" s="419"/>
      <c r="J347" s="860">
        <v>264450000</v>
      </c>
      <c r="K347" s="860">
        <v>128308333</v>
      </c>
      <c r="L347" s="860">
        <v>26445000</v>
      </c>
      <c r="M347" s="860"/>
      <c r="N347" s="860">
        <v>26445000</v>
      </c>
      <c r="O347" s="861">
        <f t="shared" si="17"/>
        <v>181198333</v>
      </c>
      <c r="P347" s="861">
        <f t="shared" si="18"/>
        <v>83251667</v>
      </c>
      <c r="Q347" s="419"/>
      <c r="R347" s="846"/>
    </row>
    <row r="348" spans="1:18" s="420" customFormat="1">
      <c r="A348" s="419"/>
      <c r="B348" s="691" t="s">
        <v>594</v>
      </c>
      <c r="C348" s="691" t="s">
        <v>664</v>
      </c>
      <c r="D348" s="419"/>
      <c r="E348" s="844"/>
      <c r="F348" s="419"/>
      <c r="G348" s="419"/>
      <c r="H348" s="419"/>
      <c r="I348" s="419"/>
      <c r="J348" s="860">
        <v>38020000</v>
      </c>
      <c r="K348" s="860">
        <v>7792336</v>
      </c>
      <c r="L348" s="860">
        <v>3127000</v>
      </c>
      <c r="M348" s="860"/>
      <c r="N348" s="860">
        <v>3127000</v>
      </c>
      <c r="O348" s="861">
        <f t="shared" si="17"/>
        <v>14046336</v>
      </c>
      <c r="P348" s="861">
        <f t="shared" si="18"/>
        <v>23973664</v>
      </c>
      <c r="Q348" s="419"/>
      <c r="R348" s="846"/>
    </row>
    <row r="349" spans="1:18" s="420" customFormat="1">
      <c r="A349" s="419"/>
      <c r="B349" s="691" t="s">
        <v>595</v>
      </c>
      <c r="C349" s="691" t="s">
        <v>665</v>
      </c>
      <c r="D349" s="419"/>
      <c r="E349" s="844"/>
      <c r="F349" s="419"/>
      <c r="G349" s="419"/>
      <c r="H349" s="419"/>
      <c r="I349" s="419"/>
      <c r="J349" s="860">
        <v>360355000</v>
      </c>
      <c r="K349" s="860">
        <v>295982986</v>
      </c>
      <c r="L349" s="860">
        <v>18696636</v>
      </c>
      <c r="M349" s="860"/>
      <c r="N349" s="860">
        <v>14904969</v>
      </c>
      <c r="O349" s="861">
        <f t="shared" si="17"/>
        <v>329584591</v>
      </c>
      <c r="P349" s="861">
        <f t="shared" si="18"/>
        <v>30770409</v>
      </c>
      <c r="Q349" s="419"/>
      <c r="R349" s="846"/>
    </row>
    <row r="350" spans="1:18" s="420" customFormat="1">
      <c r="A350" s="419"/>
      <c r="B350" s="691" t="s">
        <v>561</v>
      </c>
      <c r="C350" s="691" t="s">
        <v>562</v>
      </c>
      <c r="D350" s="419"/>
      <c r="E350" s="844"/>
      <c r="F350" s="848"/>
      <c r="G350" s="848"/>
      <c r="H350" s="848"/>
      <c r="I350" s="848"/>
      <c r="J350" s="860">
        <v>32950000</v>
      </c>
      <c r="K350" s="860">
        <v>20466666</v>
      </c>
      <c r="L350" s="860">
        <v>1083334</v>
      </c>
      <c r="M350" s="860"/>
      <c r="N350" s="860">
        <v>759999</v>
      </c>
      <c r="O350" s="861">
        <f t="shared" si="17"/>
        <v>22309999</v>
      </c>
      <c r="P350" s="861">
        <f t="shared" si="18"/>
        <v>10640001</v>
      </c>
      <c r="Q350" s="419"/>
      <c r="R350" s="846"/>
    </row>
    <row r="351" spans="1:18" s="877" customFormat="1">
      <c r="A351" s="848"/>
      <c r="B351" s="872" t="s">
        <v>293</v>
      </c>
      <c r="C351" s="872" t="s">
        <v>319</v>
      </c>
      <c r="D351" s="848"/>
      <c r="E351" s="849"/>
      <c r="F351" s="848"/>
      <c r="G351" s="848"/>
      <c r="H351" s="848"/>
      <c r="I351" s="848"/>
      <c r="J351" s="874"/>
      <c r="K351" s="874"/>
      <c r="L351" s="874"/>
      <c r="M351" s="874"/>
      <c r="N351" s="874"/>
      <c r="O351" s="875">
        <f t="shared" si="17"/>
        <v>0</v>
      </c>
      <c r="P351" s="875">
        <f t="shared" si="18"/>
        <v>0</v>
      </c>
      <c r="Q351" s="848"/>
      <c r="R351" s="876"/>
    </row>
    <row r="352" spans="1:18" s="877" customFormat="1" ht="15" customHeight="1">
      <c r="A352" s="848"/>
      <c r="B352" s="872" t="s">
        <v>294</v>
      </c>
      <c r="C352" s="872" t="s">
        <v>320</v>
      </c>
      <c r="D352" s="848"/>
      <c r="E352" s="849"/>
      <c r="F352" s="848"/>
      <c r="G352" s="848"/>
      <c r="H352" s="848"/>
      <c r="I352" s="848"/>
      <c r="J352" s="874">
        <v>2335737735</v>
      </c>
      <c r="K352" s="874">
        <v>1570909041</v>
      </c>
      <c r="L352" s="874">
        <v>149365670</v>
      </c>
      <c r="M352" s="874"/>
      <c r="N352" s="874">
        <v>127205471</v>
      </c>
      <c r="O352" s="875">
        <f t="shared" si="17"/>
        <v>1847480182</v>
      </c>
      <c r="P352" s="875">
        <f t="shared" si="18"/>
        <v>488257553</v>
      </c>
      <c r="Q352" s="845">
        <f t="shared" ref="Q352" si="21">SUM(Q353:Q358)</f>
        <v>0</v>
      </c>
      <c r="R352" s="850"/>
    </row>
    <row r="353" spans="1:18" s="420" customFormat="1" ht="15" customHeight="1">
      <c r="A353" s="419"/>
      <c r="B353" s="691" t="s">
        <v>596</v>
      </c>
      <c r="C353" s="691" t="s">
        <v>666</v>
      </c>
      <c r="D353" s="419"/>
      <c r="E353" s="844"/>
      <c r="F353" s="848"/>
      <c r="G353" s="848"/>
      <c r="H353" s="848"/>
      <c r="I353" s="848"/>
      <c r="J353" s="860">
        <v>1018265335</v>
      </c>
      <c r="K353" s="860">
        <v>826378214</v>
      </c>
      <c r="L353" s="860">
        <v>39165230</v>
      </c>
      <c r="M353" s="860"/>
      <c r="N353" s="860">
        <v>32783230</v>
      </c>
      <c r="O353" s="861">
        <f t="shared" si="17"/>
        <v>898326674</v>
      </c>
      <c r="P353" s="861">
        <f t="shared" si="18"/>
        <v>119938661</v>
      </c>
      <c r="Q353" s="849"/>
      <c r="R353" s="850"/>
    </row>
    <row r="354" spans="1:18" s="420" customFormat="1">
      <c r="A354" s="419"/>
      <c r="B354" s="691" t="s">
        <v>559</v>
      </c>
      <c r="C354" s="691" t="s">
        <v>560</v>
      </c>
      <c r="D354" s="419"/>
      <c r="E354" s="849"/>
      <c r="F354" s="419"/>
      <c r="G354" s="419"/>
      <c r="H354" s="419"/>
      <c r="I354" s="419"/>
      <c r="J354" s="860">
        <v>1312487400</v>
      </c>
      <c r="K354" s="860">
        <v>739545827</v>
      </c>
      <c r="L354" s="860">
        <v>110200440</v>
      </c>
      <c r="M354" s="860"/>
      <c r="N354" s="860">
        <v>94422241</v>
      </c>
      <c r="O354" s="861">
        <f t="shared" si="17"/>
        <v>944168508</v>
      </c>
      <c r="P354" s="861">
        <f t="shared" si="18"/>
        <v>368318892</v>
      </c>
      <c r="Q354" s="844"/>
      <c r="R354" s="851"/>
    </row>
    <row r="355" spans="1:18" s="420" customFormat="1">
      <c r="A355" s="419"/>
      <c r="B355" s="691" t="s">
        <v>597</v>
      </c>
      <c r="C355" s="691" t="s">
        <v>667</v>
      </c>
      <c r="D355" s="419"/>
      <c r="E355" s="844"/>
      <c r="F355" s="419"/>
      <c r="G355" s="419"/>
      <c r="H355" s="419"/>
      <c r="I355" s="419"/>
      <c r="J355" s="860">
        <v>4985000</v>
      </c>
      <c r="K355" s="860">
        <v>4985000</v>
      </c>
      <c r="L355" s="860">
        <v>0</v>
      </c>
      <c r="M355" s="860"/>
      <c r="N355" s="860">
        <v>0</v>
      </c>
      <c r="O355" s="861">
        <f t="shared" si="17"/>
        <v>4985000</v>
      </c>
      <c r="P355" s="861">
        <f t="shared" si="18"/>
        <v>0</v>
      </c>
      <c r="Q355" s="844"/>
      <c r="R355" s="851"/>
    </row>
    <row r="356" spans="1:18" s="877" customFormat="1">
      <c r="A356" s="848"/>
      <c r="B356" s="872" t="s">
        <v>295</v>
      </c>
      <c r="C356" s="872" t="s">
        <v>321</v>
      </c>
      <c r="D356" s="848"/>
      <c r="E356" s="849"/>
      <c r="F356" s="848"/>
      <c r="G356" s="848"/>
      <c r="H356" s="848"/>
      <c r="I356" s="848"/>
      <c r="J356" s="874">
        <v>662663699</v>
      </c>
      <c r="K356" s="874">
        <v>621930369</v>
      </c>
      <c r="L356" s="874">
        <v>15400000</v>
      </c>
      <c r="M356" s="874"/>
      <c r="N356" s="874">
        <v>14083330</v>
      </c>
      <c r="O356" s="875">
        <f t="shared" si="17"/>
        <v>651413699</v>
      </c>
      <c r="P356" s="875">
        <f t="shared" si="18"/>
        <v>11250000</v>
      </c>
      <c r="Q356" s="849"/>
      <c r="R356" s="850"/>
    </row>
    <row r="357" spans="1:18" s="420" customFormat="1">
      <c r="A357" s="419"/>
      <c r="B357" s="691" t="s">
        <v>598</v>
      </c>
      <c r="C357" s="691" t="s">
        <v>668</v>
      </c>
      <c r="D357" s="419"/>
      <c r="E357" s="419"/>
      <c r="F357" s="419"/>
      <c r="G357" s="419"/>
      <c r="H357" s="419"/>
      <c r="I357" s="419"/>
      <c r="J357" s="860">
        <v>645163699</v>
      </c>
      <c r="K357" s="860">
        <v>604430369</v>
      </c>
      <c r="L357" s="860">
        <v>15400000</v>
      </c>
      <c r="M357" s="860"/>
      <c r="N357" s="860">
        <v>14083330</v>
      </c>
      <c r="O357" s="861">
        <f t="shared" si="17"/>
        <v>633913699</v>
      </c>
      <c r="P357" s="861">
        <f t="shared" si="18"/>
        <v>11250000</v>
      </c>
      <c r="Q357" s="844"/>
      <c r="R357" s="851"/>
    </row>
    <row r="358" spans="1:18" s="420" customFormat="1">
      <c r="A358" s="419"/>
      <c r="B358" s="691" t="s">
        <v>599</v>
      </c>
      <c r="C358" s="691" t="s">
        <v>669</v>
      </c>
      <c r="D358" s="419"/>
      <c r="E358" s="419"/>
      <c r="F358" s="419"/>
      <c r="G358" s="419"/>
      <c r="H358" s="419"/>
      <c r="I358" s="419"/>
      <c r="J358" s="860">
        <v>17500000</v>
      </c>
      <c r="K358" s="860">
        <v>17500000</v>
      </c>
      <c r="L358" s="860">
        <v>0</v>
      </c>
      <c r="M358" s="860"/>
      <c r="N358" s="860">
        <v>0</v>
      </c>
      <c r="O358" s="861">
        <f t="shared" si="17"/>
        <v>17500000</v>
      </c>
      <c r="P358" s="861">
        <f t="shared" si="18"/>
        <v>0</v>
      </c>
      <c r="Q358" s="844"/>
      <c r="R358" s="851"/>
    </row>
    <row r="359" spans="1:18" s="877" customFormat="1">
      <c r="A359" s="848"/>
      <c r="B359" s="872" t="s">
        <v>296</v>
      </c>
      <c r="C359" s="872" t="s">
        <v>322</v>
      </c>
      <c r="D359" s="848"/>
      <c r="E359" s="848"/>
      <c r="F359" s="848"/>
      <c r="G359" s="848"/>
      <c r="H359" s="848"/>
      <c r="I359" s="848"/>
      <c r="J359" s="874">
        <v>986502950</v>
      </c>
      <c r="K359" s="874">
        <v>619196377</v>
      </c>
      <c r="L359" s="874">
        <v>98275295</v>
      </c>
      <c r="M359" s="874"/>
      <c r="N359" s="874">
        <v>98275295</v>
      </c>
      <c r="O359" s="875">
        <f t="shared" si="17"/>
        <v>815746967</v>
      </c>
      <c r="P359" s="875">
        <f t="shared" si="18"/>
        <v>170755983</v>
      </c>
      <c r="Q359" s="849"/>
      <c r="R359" s="850"/>
    </row>
    <row r="360" spans="1:18" s="420" customFormat="1">
      <c r="A360" s="419"/>
      <c r="B360" s="691" t="s">
        <v>600</v>
      </c>
      <c r="C360" s="691" t="s">
        <v>670</v>
      </c>
      <c r="D360" s="419"/>
      <c r="E360" s="419"/>
      <c r="F360" s="419"/>
      <c r="G360" s="419"/>
      <c r="H360" s="419"/>
      <c r="I360" s="419"/>
      <c r="J360" s="860">
        <v>7500000</v>
      </c>
      <c r="K360" s="860">
        <v>125000</v>
      </c>
      <c r="L360" s="860">
        <v>375000</v>
      </c>
      <c r="M360" s="860"/>
      <c r="N360" s="860">
        <v>375000</v>
      </c>
      <c r="O360" s="861">
        <f t="shared" si="17"/>
        <v>875000</v>
      </c>
      <c r="P360" s="861">
        <f t="shared" si="18"/>
        <v>6625000</v>
      </c>
      <c r="Q360" s="844"/>
      <c r="R360" s="851"/>
    </row>
    <row r="361" spans="1:18" s="420" customFormat="1">
      <c r="A361" s="419"/>
      <c r="B361" s="691" t="s">
        <v>601</v>
      </c>
      <c r="C361" s="691" t="s">
        <v>671</v>
      </c>
      <c r="D361" s="419"/>
      <c r="E361" s="419"/>
      <c r="F361" s="419"/>
      <c r="G361" s="419"/>
      <c r="H361" s="419"/>
      <c r="I361" s="419"/>
      <c r="J361" s="860">
        <v>979002950</v>
      </c>
      <c r="K361" s="860">
        <v>619071377</v>
      </c>
      <c r="L361" s="860">
        <v>97900295</v>
      </c>
      <c r="M361" s="860"/>
      <c r="N361" s="860">
        <v>97900295</v>
      </c>
      <c r="O361" s="861">
        <f t="shared" si="17"/>
        <v>814871967</v>
      </c>
      <c r="P361" s="861">
        <f t="shared" si="18"/>
        <v>164130983</v>
      </c>
      <c r="Q361" s="844"/>
      <c r="R361" s="851"/>
    </row>
    <row r="362" spans="1:18" s="877" customFormat="1">
      <c r="A362" s="848"/>
      <c r="B362" s="872" t="s">
        <v>297</v>
      </c>
      <c r="C362" s="872" t="s">
        <v>323</v>
      </c>
      <c r="D362" s="848"/>
      <c r="E362" s="848"/>
      <c r="F362" s="848"/>
      <c r="G362" s="848"/>
      <c r="H362" s="848"/>
      <c r="I362" s="848"/>
      <c r="J362" s="874"/>
      <c r="K362" s="874"/>
      <c r="L362" s="874"/>
      <c r="M362" s="874"/>
      <c r="N362" s="874"/>
      <c r="O362" s="875">
        <f t="shared" si="17"/>
        <v>0</v>
      </c>
      <c r="P362" s="875">
        <f t="shared" si="18"/>
        <v>0</v>
      </c>
      <c r="Q362" s="849"/>
      <c r="R362" s="850"/>
    </row>
    <row r="363" spans="1:18" s="877" customFormat="1">
      <c r="A363" s="848"/>
      <c r="B363" s="872" t="s">
        <v>298</v>
      </c>
      <c r="C363" s="872" t="s">
        <v>324</v>
      </c>
      <c r="D363" s="848"/>
      <c r="E363" s="848"/>
      <c r="F363" s="848"/>
      <c r="G363" s="848"/>
      <c r="H363" s="848"/>
      <c r="I363" s="848"/>
      <c r="J363" s="874">
        <v>21900000</v>
      </c>
      <c r="K363" s="874">
        <v>21900000</v>
      </c>
      <c r="L363" s="874">
        <v>0</v>
      </c>
      <c r="M363" s="874"/>
      <c r="N363" s="874">
        <v>0</v>
      </c>
      <c r="O363" s="875">
        <f t="shared" si="17"/>
        <v>21900000</v>
      </c>
      <c r="P363" s="875">
        <f t="shared" si="18"/>
        <v>0</v>
      </c>
      <c r="Q363" s="849"/>
      <c r="R363" s="850"/>
    </row>
    <row r="364" spans="1:18" s="420" customFormat="1">
      <c r="A364" s="419"/>
      <c r="B364" s="691" t="s">
        <v>602</v>
      </c>
      <c r="C364" s="691" t="s">
        <v>672</v>
      </c>
      <c r="D364" s="419"/>
      <c r="E364" s="419"/>
      <c r="F364" s="419"/>
      <c r="G364" s="419"/>
      <c r="H364" s="419"/>
      <c r="I364" s="419"/>
      <c r="J364" s="860">
        <v>21900000</v>
      </c>
      <c r="K364" s="860">
        <v>21900000</v>
      </c>
      <c r="L364" s="860">
        <v>0</v>
      </c>
      <c r="M364" s="860"/>
      <c r="N364" s="860">
        <v>0</v>
      </c>
      <c r="O364" s="861">
        <f t="shared" si="17"/>
        <v>21900000</v>
      </c>
      <c r="P364" s="861">
        <f t="shared" si="18"/>
        <v>0</v>
      </c>
      <c r="Q364" s="844"/>
      <c r="R364" s="851"/>
    </row>
    <row r="365" spans="1:18" s="877" customFormat="1">
      <c r="A365" s="848"/>
      <c r="B365" s="872" t="s">
        <v>299</v>
      </c>
      <c r="C365" s="872" t="s">
        <v>325</v>
      </c>
      <c r="D365" s="848"/>
      <c r="E365" s="848"/>
      <c r="F365" s="848"/>
      <c r="G365" s="848"/>
      <c r="H365" s="848"/>
      <c r="I365" s="848"/>
      <c r="J365" s="874"/>
      <c r="K365" s="874"/>
      <c r="L365" s="874"/>
      <c r="M365" s="874"/>
      <c r="N365" s="874"/>
      <c r="O365" s="875">
        <f t="shared" si="17"/>
        <v>0</v>
      </c>
      <c r="P365" s="875">
        <f t="shared" si="18"/>
        <v>0</v>
      </c>
      <c r="Q365" s="849"/>
      <c r="R365" s="850"/>
    </row>
    <row r="366" spans="1:18" s="877" customFormat="1">
      <c r="A366" s="848"/>
      <c r="B366" s="872" t="s">
        <v>300</v>
      </c>
      <c r="C366" s="872" t="s">
        <v>326</v>
      </c>
      <c r="D366" s="848"/>
      <c r="E366" s="848"/>
      <c r="F366" s="848"/>
      <c r="G366" s="848"/>
      <c r="H366" s="848"/>
      <c r="I366" s="848"/>
      <c r="J366" s="874">
        <v>8850000</v>
      </c>
      <c r="K366" s="874">
        <v>8850000</v>
      </c>
      <c r="L366" s="874">
        <v>0</v>
      </c>
      <c r="M366" s="874"/>
      <c r="N366" s="874">
        <v>0</v>
      </c>
      <c r="O366" s="875">
        <f t="shared" si="17"/>
        <v>8850000</v>
      </c>
      <c r="P366" s="875">
        <f t="shared" si="18"/>
        <v>0</v>
      </c>
      <c r="Q366" s="849"/>
      <c r="R366" s="850"/>
    </row>
    <row r="367" spans="1:18" s="420" customFormat="1">
      <c r="A367" s="419"/>
      <c r="B367" s="691" t="s">
        <v>603</v>
      </c>
      <c r="C367" s="691" t="s">
        <v>673</v>
      </c>
      <c r="D367" s="419"/>
      <c r="E367" s="419"/>
      <c r="F367" s="419"/>
      <c r="G367" s="419"/>
      <c r="H367" s="419"/>
      <c r="I367" s="419"/>
      <c r="J367" s="860">
        <v>8850000</v>
      </c>
      <c r="K367" s="860">
        <v>8850000</v>
      </c>
      <c r="L367" s="860">
        <v>0</v>
      </c>
      <c r="M367" s="860"/>
      <c r="N367" s="860">
        <v>0</v>
      </c>
      <c r="O367" s="861">
        <f t="shared" si="17"/>
        <v>8850000</v>
      </c>
      <c r="P367" s="861">
        <f t="shared" si="18"/>
        <v>0</v>
      </c>
      <c r="Q367" s="844"/>
      <c r="R367" s="851"/>
    </row>
    <row r="368" spans="1:18" s="877" customFormat="1">
      <c r="A368" s="848"/>
      <c r="B368" s="872" t="s">
        <v>301</v>
      </c>
      <c r="C368" s="872" t="s">
        <v>327</v>
      </c>
      <c r="D368" s="848"/>
      <c r="E368" s="848"/>
      <c r="F368" s="848"/>
      <c r="G368" s="848"/>
      <c r="H368" s="848"/>
      <c r="I368" s="848"/>
      <c r="J368" s="874"/>
      <c r="K368" s="874"/>
      <c r="L368" s="874"/>
      <c r="M368" s="874"/>
      <c r="N368" s="874"/>
      <c r="O368" s="875">
        <f t="shared" si="17"/>
        <v>0</v>
      </c>
      <c r="P368" s="875">
        <f t="shared" si="18"/>
        <v>0</v>
      </c>
      <c r="Q368" s="849"/>
      <c r="R368" s="850"/>
    </row>
    <row r="369" spans="1:18" s="877" customFormat="1">
      <c r="A369" s="848"/>
      <c r="B369" s="872" t="s">
        <v>302</v>
      </c>
      <c r="C369" s="872" t="s">
        <v>328</v>
      </c>
      <c r="D369" s="848"/>
      <c r="E369" s="848"/>
      <c r="F369" s="848"/>
      <c r="G369" s="848"/>
      <c r="H369" s="848"/>
      <c r="I369" s="848"/>
      <c r="J369" s="874">
        <v>83360500</v>
      </c>
      <c r="K369" s="874">
        <v>76340917</v>
      </c>
      <c r="L369" s="874">
        <v>4211750</v>
      </c>
      <c r="M369" s="874"/>
      <c r="N369" s="874">
        <v>2807833</v>
      </c>
      <c r="O369" s="875">
        <f t="shared" si="17"/>
        <v>83360500</v>
      </c>
      <c r="P369" s="875">
        <f t="shared" si="18"/>
        <v>0</v>
      </c>
      <c r="Q369" s="849"/>
      <c r="R369" s="850"/>
    </row>
    <row r="370" spans="1:18" s="420" customFormat="1">
      <c r="A370" s="419"/>
      <c r="B370" s="691" t="s">
        <v>604</v>
      </c>
      <c r="C370" s="691" t="s">
        <v>674</v>
      </c>
      <c r="D370" s="419"/>
      <c r="E370" s="419"/>
      <c r="F370" s="419"/>
      <c r="G370" s="419"/>
      <c r="H370" s="419"/>
      <c r="I370" s="419"/>
      <c r="J370" s="860">
        <v>73685500</v>
      </c>
      <c r="K370" s="860">
        <v>66665917</v>
      </c>
      <c r="L370" s="860">
        <v>4211750</v>
      </c>
      <c r="M370" s="860"/>
      <c r="N370" s="860">
        <v>2807833</v>
      </c>
      <c r="O370" s="861">
        <f t="shared" si="17"/>
        <v>73685500</v>
      </c>
      <c r="P370" s="861">
        <f t="shared" si="18"/>
        <v>0</v>
      </c>
      <c r="Q370" s="844"/>
      <c r="R370" s="851"/>
    </row>
    <row r="371" spans="1:18" s="420" customFormat="1">
      <c r="A371" s="419"/>
      <c r="B371" s="691" t="s">
        <v>605</v>
      </c>
      <c r="C371" s="691" t="s">
        <v>675</v>
      </c>
      <c r="D371" s="419"/>
      <c r="E371" s="419"/>
      <c r="F371" s="419"/>
      <c r="G371" s="419"/>
      <c r="H371" s="419"/>
      <c r="I371" s="419"/>
      <c r="J371" s="860">
        <v>9675000</v>
      </c>
      <c r="K371" s="860">
        <v>9675000</v>
      </c>
      <c r="L371" s="860">
        <v>0</v>
      </c>
      <c r="M371" s="860"/>
      <c r="N371" s="860">
        <v>0</v>
      </c>
      <c r="O371" s="861">
        <f t="shared" si="17"/>
        <v>9675000</v>
      </c>
      <c r="P371" s="861">
        <f t="shared" si="18"/>
        <v>0</v>
      </c>
      <c r="Q371" s="844"/>
      <c r="R371" s="851"/>
    </row>
    <row r="372" spans="1:18" s="877" customFormat="1">
      <c r="A372" s="848"/>
      <c r="B372" s="872" t="s">
        <v>303</v>
      </c>
      <c r="C372" s="872" t="s">
        <v>329</v>
      </c>
      <c r="D372" s="848"/>
      <c r="E372" s="848"/>
      <c r="F372" s="848"/>
      <c r="G372" s="848"/>
      <c r="H372" s="848"/>
      <c r="I372" s="848"/>
      <c r="J372" s="874"/>
      <c r="K372" s="874"/>
      <c r="L372" s="874"/>
      <c r="M372" s="874"/>
      <c r="N372" s="874"/>
      <c r="O372" s="875">
        <f t="shared" ref="O372:O432" si="22">K372+L372+M372+N372</f>
        <v>0</v>
      </c>
      <c r="P372" s="875">
        <f t="shared" ref="P372:P432" si="23">J372-O372</f>
        <v>0</v>
      </c>
      <c r="Q372" s="849"/>
      <c r="R372" s="850"/>
    </row>
    <row r="373" spans="1:18" s="877" customFormat="1">
      <c r="A373" s="848"/>
      <c r="B373" s="872" t="s">
        <v>304</v>
      </c>
      <c r="C373" s="872" t="s">
        <v>330</v>
      </c>
      <c r="D373" s="848"/>
      <c r="E373" s="848"/>
      <c r="F373" s="848"/>
      <c r="G373" s="848"/>
      <c r="H373" s="848"/>
      <c r="I373" s="848"/>
      <c r="J373" s="874">
        <v>2636334138</v>
      </c>
      <c r="K373" s="874">
        <v>2245628389</v>
      </c>
      <c r="L373" s="874">
        <v>85350848</v>
      </c>
      <c r="M373" s="874"/>
      <c r="N373" s="874">
        <v>65882652</v>
      </c>
      <c r="O373" s="875">
        <f t="shared" si="22"/>
        <v>2396861889</v>
      </c>
      <c r="P373" s="875">
        <f t="shared" si="23"/>
        <v>239472249</v>
      </c>
      <c r="Q373" s="849"/>
      <c r="R373" s="850"/>
    </row>
    <row r="374" spans="1:18" s="420" customFormat="1">
      <c r="A374" s="419"/>
      <c r="B374" s="691" t="s">
        <v>606</v>
      </c>
      <c r="C374" s="691" t="s">
        <v>676</v>
      </c>
      <c r="D374" s="419"/>
      <c r="E374" s="419"/>
      <c r="F374" s="419"/>
      <c r="G374" s="419"/>
      <c r="H374" s="419"/>
      <c r="I374" s="419"/>
      <c r="J374" s="860">
        <v>58900000</v>
      </c>
      <c r="K374" s="860">
        <v>58900000</v>
      </c>
      <c r="L374" s="860">
        <v>0</v>
      </c>
      <c r="M374" s="860"/>
      <c r="N374" s="860">
        <v>0</v>
      </c>
      <c r="O374" s="861">
        <f t="shared" si="22"/>
        <v>58900000</v>
      </c>
      <c r="P374" s="861">
        <f t="shared" si="23"/>
        <v>0</v>
      </c>
      <c r="Q374" s="844"/>
      <c r="R374" s="851"/>
    </row>
    <row r="375" spans="1:18" s="420" customFormat="1">
      <c r="A375" s="419"/>
      <c r="B375" s="691" t="s">
        <v>555</v>
      </c>
      <c r="C375" s="691" t="s">
        <v>556</v>
      </c>
      <c r="D375" s="419"/>
      <c r="E375" s="419"/>
      <c r="F375" s="419"/>
      <c r="G375" s="419"/>
      <c r="H375" s="419"/>
      <c r="I375" s="419"/>
      <c r="J375" s="860">
        <v>2577434138</v>
      </c>
      <c r="K375" s="860">
        <v>2186728389</v>
      </c>
      <c r="L375" s="860">
        <v>85350848</v>
      </c>
      <c r="M375" s="860"/>
      <c r="N375" s="860">
        <v>65882652</v>
      </c>
      <c r="O375" s="861">
        <f t="shared" si="22"/>
        <v>2337961889</v>
      </c>
      <c r="P375" s="861">
        <f t="shared" si="23"/>
        <v>239472249</v>
      </c>
      <c r="Q375" s="844"/>
      <c r="R375" s="851"/>
    </row>
    <row r="376" spans="1:18" s="877" customFormat="1">
      <c r="A376" s="848"/>
      <c r="B376" s="872" t="s">
        <v>305</v>
      </c>
      <c r="C376" s="872" t="s">
        <v>331</v>
      </c>
      <c r="D376" s="848"/>
      <c r="E376" s="848"/>
      <c r="F376" s="848"/>
      <c r="G376" s="848"/>
      <c r="H376" s="848"/>
      <c r="I376" s="848"/>
      <c r="J376" s="874">
        <v>394256903.99980003</v>
      </c>
      <c r="K376" s="874">
        <v>289297652</v>
      </c>
      <c r="L376" s="874">
        <v>20653115</v>
      </c>
      <c r="M376" s="874"/>
      <c r="N376" s="874">
        <v>18384481</v>
      </c>
      <c r="O376" s="875">
        <f t="shared" si="22"/>
        <v>328335248</v>
      </c>
      <c r="P376" s="875">
        <f t="shared" si="23"/>
        <v>65921655.999800026</v>
      </c>
      <c r="Q376" s="849"/>
      <c r="R376" s="850"/>
    </row>
    <row r="377" spans="1:18" s="420" customFormat="1">
      <c r="A377" s="419"/>
      <c r="B377" s="691" t="s">
        <v>607</v>
      </c>
      <c r="C377" s="691" t="s">
        <v>677</v>
      </c>
      <c r="D377" s="419"/>
      <c r="E377" s="419"/>
      <c r="F377" s="419"/>
      <c r="G377" s="419"/>
      <c r="H377" s="419"/>
      <c r="I377" s="419"/>
      <c r="J377" s="860">
        <v>75950000</v>
      </c>
      <c r="K377" s="860">
        <v>74659376</v>
      </c>
      <c r="L377" s="860">
        <v>1106250</v>
      </c>
      <c r="M377" s="860"/>
      <c r="N377" s="860">
        <v>184374</v>
      </c>
      <c r="O377" s="861">
        <f t="shared" si="22"/>
        <v>75950000</v>
      </c>
      <c r="P377" s="861">
        <f t="shared" si="23"/>
        <v>0</v>
      </c>
      <c r="Q377" s="844"/>
      <c r="R377" s="851"/>
    </row>
    <row r="378" spans="1:18" s="420" customFormat="1">
      <c r="A378" s="419"/>
      <c r="B378" s="691" t="s">
        <v>608</v>
      </c>
      <c r="C378" s="691" t="s">
        <v>678</v>
      </c>
      <c r="D378" s="419"/>
      <c r="E378" s="419"/>
      <c r="F378" s="419"/>
      <c r="G378" s="419"/>
      <c r="H378" s="419"/>
      <c r="I378" s="419"/>
      <c r="J378" s="860">
        <v>18800000</v>
      </c>
      <c r="K378" s="860">
        <v>10575000</v>
      </c>
      <c r="L378" s="860">
        <v>2350000</v>
      </c>
      <c r="M378" s="860"/>
      <c r="N378" s="860">
        <v>2350000</v>
      </c>
      <c r="O378" s="861">
        <f t="shared" si="22"/>
        <v>15275000</v>
      </c>
      <c r="P378" s="861">
        <f t="shared" si="23"/>
        <v>3525000</v>
      </c>
      <c r="Q378" s="844"/>
      <c r="R378" s="851"/>
    </row>
    <row r="379" spans="1:18" s="420" customFormat="1">
      <c r="A379" s="419"/>
      <c r="B379" s="691" t="s">
        <v>557</v>
      </c>
      <c r="C379" s="691" t="s">
        <v>558</v>
      </c>
      <c r="D379" s="419"/>
      <c r="E379" s="419"/>
      <c r="F379" s="419"/>
      <c r="G379" s="419"/>
      <c r="H379" s="419"/>
      <c r="I379" s="419"/>
      <c r="J379" s="860">
        <v>298606903.99980003</v>
      </c>
      <c r="K379" s="860">
        <v>203294526</v>
      </c>
      <c r="L379" s="860">
        <v>17084365</v>
      </c>
      <c r="M379" s="860"/>
      <c r="N379" s="860">
        <v>15831357</v>
      </c>
      <c r="O379" s="861">
        <f t="shared" si="22"/>
        <v>236210248</v>
      </c>
      <c r="P379" s="861">
        <f t="shared" si="23"/>
        <v>62396655.999800026</v>
      </c>
      <c r="Q379" s="844"/>
      <c r="R379" s="851"/>
    </row>
    <row r="380" spans="1:18" s="420" customFormat="1">
      <c r="A380" s="419"/>
      <c r="B380" s="691" t="s">
        <v>609</v>
      </c>
      <c r="C380" s="691" t="s">
        <v>679</v>
      </c>
      <c r="D380" s="419"/>
      <c r="E380" s="419"/>
      <c r="F380" s="419"/>
      <c r="G380" s="419"/>
      <c r="H380" s="419"/>
      <c r="I380" s="419"/>
      <c r="J380" s="860">
        <v>900000</v>
      </c>
      <c r="K380" s="860">
        <v>768750</v>
      </c>
      <c r="L380" s="860">
        <v>112500</v>
      </c>
      <c r="M380" s="860"/>
      <c r="N380" s="860">
        <v>18750</v>
      </c>
      <c r="O380" s="861">
        <f t="shared" si="22"/>
        <v>900000</v>
      </c>
      <c r="P380" s="861">
        <f t="shared" si="23"/>
        <v>0</v>
      </c>
      <c r="Q380" s="844"/>
      <c r="R380" s="851"/>
    </row>
    <row r="381" spans="1:18" s="877" customFormat="1">
      <c r="A381" s="848"/>
      <c r="B381" s="872" t="s">
        <v>306</v>
      </c>
      <c r="C381" s="872" t="s">
        <v>332</v>
      </c>
      <c r="D381" s="848"/>
      <c r="E381" s="848"/>
      <c r="F381" s="848"/>
      <c r="G381" s="848"/>
      <c r="H381" s="848"/>
      <c r="I381" s="848"/>
      <c r="J381" s="874"/>
      <c r="K381" s="874"/>
      <c r="L381" s="874"/>
      <c r="M381" s="874"/>
      <c r="N381" s="874"/>
      <c r="O381" s="875">
        <f t="shared" si="22"/>
        <v>0</v>
      </c>
      <c r="P381" s="875">
        <f t="shared" si="23"/>
        <v>0</v>
      </c>
      <c r="Q381" s="849"/>
      <c r="R381" s="850"/>
    </row>
    <row r="382" spans="1:18" s="877" customFormat="1">
      <c r="A382" s="848"/>
      <c r="B382" s="872" t="s">
        <v>307</v>
      </c>
      <c r="C382" s="872" t="s">
        <v>332</v>
      </c>
      <c r="D382" s="848"/>
      <c r="E382" s="848"/>
      <c r="F382" s="848"/>
      <c r="G382" s="848"/>
      <c r="H382" s="848"/>
      <c r="I382" s="848"/>
      <c r="J382" s="874">
        <v>711348000</v>
      </c>
      <c r="K382" s="874">
        <v>541922330</v>
      </c>
      <c r="L382" s="874">
        <v>67865668</v>
      </c>
      <c r="M382" s="874"/>
      <c r="N382" s="874">
        <v>49050002</v>
      </c>
      <c r="O382" s="875">
        <f t="shared" si="22"/>
        <v>658838000</v>
      </c>
      <c r="P382" s="875">
        <f t="shared" si="23"/>
        <v>52510000</v>
      </c>
      <c r="Q382" s="849"/>
      <c r="R382" s="850"/>
    </row>
    <row r="383" spans="1:18" s="420" customFormat="1">
      <c r="A383" s="419"/>
      <c r="B383" s="691" t="s">
        <v>610</v>
      </c>
      <c r="C383" s="691" t="s">
        <v>680</v>
      </c>
      <c r="D383" s="419"/>
      <c r="E383" s="419"/>
      <c r="F383" s="419"/>
      <c r="G383" s="419"/>
      <c r="H383" s="419"/>
      <c r="I383" s="419"/>
      <c r="J383" s="860">
        <v>320848000</v>
      </c>
      <c r="K383" s="860">
        <v>282032330</v>
      </c>
      <c r="L383" s="860">
        <v>28815668</v>
      </c>
      <c r="M383" s="860"/>
      <c r="N383" s="860">
        <v>10000002</v>
      </c>
      <c r="O383" s="861">
        <f t="shared" si="22"/>
        <v>320848000</v>
      </c>
      <c r="P383" s="861">
        <f t="shared" si="23"/>
        <v>0</v>
      </c>
      <c r="Q383" s="844"/>
      <c r="R383" s="851"/>
    </row>
    <row r="384" spans="1:18" s="420" customFormat="1">
      <c r="A384" s="419"/>
      <c r="B384" s="691" t="s">
        <v>611</v>
      </c>
      <c r="C384" s="691" t="s">
        <v>681</v>
      </c>
      <c r="D384" s="419"/>
      <c r="E384" s="419"/>
      <c r="F384" s="419"/>
      <c r="G384" s="419"/>
      <c r="H384" s="419"/>
      <c r="I384" s="419"/>
      <c r="J384" s="860">
        <v>390500000</v>
      </c>
      <c r="K384" s="860">
        <v>259890000</v>
      </c>
      <c r="L384" s="860">
        <v>39050000</v>
      </c>
      <c r="M384" s="860"/>
      <c r="N384" s="860">
        <v>39050000</v>
      </c>
      <c r="O384" s="861">
        <f t="shared" si="22"/>
        <v>337990000</v>
      </c>
      <c r="P384" s="861">
        <f t="shared" si="23"/>
        <v>52510000</v>
      </c>
      <c r="Q384" s="844"/>
      <c r="R384" s="851"/>
    </row>
    <row r="385" spans="1:18" s="871" customFormat="1">
      <c r="A385" s="863"/>
      <c r="B385" s="864">
        <v>3</v>
      </c>
      <c r="C385" s="865" t="s">
        <v>682</v>
      </c>
      <c r="D385" s="863"/>
      <c r="E385" s="863"/>
      <c r="F385" s="863"/>
      <c r="G385" s="863"/>
      <c r="H385" s="863"/>
      <c r="I385" s="863"/>
      <c r="J385" s="868">
        <v>37696772541.260002</v>
      </c>
      <c r="K385" s="868">
        <v>6717165616</v>
      </c>
      <c r="L385" s="868">
        <v>321197452</v>
      </c>
      <c r="M385" s="868"/>
      <c r="N385" s="868">
        <v>321271450</v>
      </c>
      <c r="O385" s="869">
        <f t="shared" si="22"/>
        <v>7359634518</v>
      </c>
      <c r="P385" s="869">
        <f t="shared" si="23"/>
        <v>30337138023.260002</v>
      </c>
      <c r="Q385" s="866"/>
      <c r="R385" s="879"/>
    </row>
    <row r="386" spans="1:18" s="877" customFormat="1">
      <c r="A386" s="848"/>
      <c r="B386" s="872" t="s">
        <v>333</v>
      </c>
      <c r="C386" s="872" t="s">
        <v>334</v>
      </c>
      <c r="D386" s="848"/>
      <c r="E386" s="848"/>
      <c r="F386" s="848"/>
      <c r="G386" s="848"/>
      <c r="H386" s="848"/>
      <c r="I386" s="848"/>
      <c r="J386" s="874"/>
      <c r="K386" s="874"/>
      <c r="L386" s="874"/>
      <c r="M386" s="874"/>
      <c r="N386" s="874"/>
      <c r="O386" s="875">
        <f t="shared" si="22"/>
        <v>0</v>
      </c>
      <c r="P386" s="875">
        <f t="shared" si="23"/>
        <v>0</v>
      </c>
      <c r="Q386" s="849"/>
      <c r="R386" s="850"/>
    </row>
    <row r="387" spans="1:18" s="877" customFormat="1">
      <c r="A387" s="848"/>
      <c r="B387" s="872" t="s">
        <v>335</v>
      </c>
      <c r="C387" s="872" t="s">
        <v>336</v>
      </c>
      <c r="D387" s="848"/>
      <c r="E387" s="848"/>
      <c r="F387" s="848"/>
      <c r="G387" s="848"/>
      <c r="H387" s="848"/>
      <c r="I387" s="848"/>
      <c r="J387" s="874">
        <v>35768366341.260002</v>
      </c>
      <c r="K387" s="874">
        <v>6400559398</v>
      </c>
      <c r="L387" s="874">
        <v>304240553</v>
      </c>
      <c r="M387" s="874"/>
      <c r="N387" s="874">
        <v>304314551</v>
      </c>
      <c r="O387" s="875">
        <f t="shared" si="22"/>
        <v>7009114502</v>
      </c>
      <c r="P387" s="875">
        <f t="shared" si="23"/>
        <v>28759251839.260002</v>
      </c>
      <c r="Q387" s="849"/>
      <c r="R387" s="850"/>
    </row>
    <row r="388" spans="1:18" s="420" customFormat="1">
      <c r="A388" s="419"/>
      <c r="B388" s="691" t="s">
        <v>612</v>
      </c>
      <c r="C388" s="691" t="s">
        <v>683</v>
      </c>
      <c r="D388" s="419"/>
      <c r="E388" s="419"/>
      <c r="F388" s="419"/>
      <c r="G388" s="419"/>
      <c r="H388" s="419"/>
      <c r="I388" s="419"/>
      <c r="J388" s="860">
        <v>32422700491.259998</v>
      </c>
      <c r="K388" s="860">
        <v>5870358195</v>
      </c>
      <c r="L388" s="860">
        <v>270857894</v>
      </c>
      <c r="M388" s="860"/>
      <c r="N388" s="860">
        <v>270857893</v>
      </c>
      <c r="O388" s="861">
        <f t="shared" si="22"/>
        <v>6412073982</v>
      </c>
      <c r="P388" s="861">
        <f t="shared" si="23"/>
        <v>26010626509.259998</v>
      </c>
      <c r="Q388" s="844"/>
      <c r="R388" s="851"/>
    </row>
    <row r="389" spans="1:18" s="420" customFormat="1">
      <c r="A389" s="419"/>
      <c r="B389" s="691" t="s">
        <v>613</v>
      </c>
      <c r="C389" s="691" t="s">
        <v>684</v>
      </c>
      <c r="D389" s="419"/>
      <c r="E389" s="419"/>
      <c r="F389" s="419"/>
      <c r="G389" s="419"/>
      <c r="H389" s="419"/>
      <c r="I389" s="419"/>
      <c r="J389" s="860">
        <v>153850000</v>
      </c>
      <c r="K389" s="860">
        <v>46683750</v>
      </c>
      <c r="L389" s="860">
        <v>1538500</v>
      </c>
      <c r="M389" s="860"/>
      <c r="N389" s="860">
        <v>1538500</v>
      </c>
      <c r="O389" s="861">
        <f t="shared" si="22"/>
        <v>49760750</v>
      </c>
      <c r="P389" s="861">
        <f t="shared" si="23"/>
        <v>104089250</v>
      </c>
      <c r="Q389" s="844"/>
      <c r="R389" s="851"/>
    </row>
    <row r="390" spans="1:18" s="420" customFormat="1">
      <c r="A390" s="419"/>
      <c r="B390" s="691" t="s">
        <v>614</v>
      </c>
      <c r="C390" s="691" t="s">
        <v>685</v>
      </c>
      <c r="D390" s="419"/>
      <c r="E390" s="419"/>
      <c r="F390" s="419"/>
      <c r="G390" s="419"/>
      <c r="H390" s="419"/>
      <c r="I390" s="419"/>
      <c r="J390" s="860">
        <v>89631000</v>
      </c>
      <c r="K390" s="860">
        <v>5676630</v>
      </c>
      <c r="L390" s="860">
        <v>896310</v>
      </c>
      <c r="M390" s="860"/>
      <c r="N390" s="860">
        <v>896310</v>
      </c>
      <c r="O390" s="861">
        <f t="shared" si="22"/>
        <v>7469250</v>
      </c>
      <c r="P390" s="861">
        <f t="shared" si="23"/>
        <v>82161750</v>
      </c>
      <c r="Q390" s="844"/>
      <c r="R390" s="851"/>
    </row>
    <row r="391" spans="1:18" s="420" customFormat="1">
      <c r="A391" s="419"/>
      <c r="B391" s="691" t="s">
        <v>615</v>
      </c>
      <c r="C391" s="691" t="s">
        <v>686</v>
      </c>
      <c r="D391" s="419"/>
      <c r="E391" s="419"/>
      <c r="F391" s="419"/>
      <c r="G391" s="419"/>
      <c r="H391" s="419"/>
      <c r="I391" s="419"/>
      <c r="J391" s="860">
        <v>60870000</v>
      </c>
      <c r="K391" s="860">
        <v>20236900</v>
      </c>
      <c r="L391" s="860">
        <v>608700</v>
      </c>
      <c r="M391" s="860"/>
      <c r="N391" s="860">
        <v>608700</v>
      </c>
      <c r="O391" s="861">
        <f t="shared" si="22"/>
        <v>21454300</v>
      </c>
      <c r="P391" s="861">
        <f t="shared" si="23"/>
        <v>39415700</v>
      </c>
      <c r="Q391" s="844"/>
      <c r="R391" s="851"/>
    </row>
    <row r="392" spans="1:18" s="420" customFormat="1">
      <c r="A392" s="419"/>
      <c r="B392" s="691" t="s">
        <v>616</v>
      </c>
      <c r="C392" s="691" t="s">
        <v>687</v>
      </c>
      <c r="D392" s="419"/>
      <c r="E392" s="419"/>
      <c r="F392" s="419"/>
      <c r="G392" s="419"/>
      <c r="H392" s="419"/>
      <c r="I392" s="419"/>
      <c r="J392" s="860">
        <v>1051510250</v>
      </c>
      <c r="K392" s="860">
        <v>218559913</v>
      </c>
      <c r="L392" s="860">
        <v>10515103</v>
      </c>
      <c r="M392" s="860"/>
      <c r="N392" s="860">
        <v>10515102</v>
      </c>
      <c r="O392" s="861">
        <f t="shared" si="22"/>
        <v>239590118</v>
      </c>
      <c r="P392" s="861">
        <f t="shared" si="23"/>
        <v>811920132</v>
      </c>
      <c r="Q392" s="844"/>
      <c r="R392" s="851"/>
    </row>
    <row r="393" spans="1:18" s="420" customFormat="1">
      <c r="A393" s="419"/>
      <c r="B393" s="691" t="s">
        <v>617</v>
      </c>
      <c r="C393" s="691" t="s">
        <v>688</v>
      </c>
      <c r="D393" s="419"/>
      <c r="E393" s="419"/>
      <c r="F393" s="419"/>
      <c r="G393" s="419"/>
      <c r="H393" s="419"/>
      <c r="I393" s="419"/>
      <c r="J393" s="860">
        <v>38150000</v>
      </c>
      <c r="K393" s="860">
        <v>4717917</v>
      </c>
      <c r="L393" s="860">
        <v>307500</v>
      </c>
      <c r="M393" s="860"/>
      <c r="N393" s="860">
        <v>381500</v>
      </c>
      <c r="O393" s="861">
        <f t="shared" si="22"/>
        <v>5406917</v>
      </c>
      <c r="P393" s="861">
        <f t="shared" si="23"/>
        <v>32743083</v>
      </c>
      <c r="Q393" s="844"/>
      <c r="R393" s="851"/>
    </row>
    <row r="394" spans="1:18" s="420" customFormat="1">
      <c r="A394" s="419"/>
      <c r="B394" s="691" t="s">
        <v>618</v>
      </c>
      <c r="C394" s="691" t="s">
        <v>689</v>
      </c>
      <c r="D394" s="419"/>
      <c r="E394" s="419"/>
      <c r="F394" s="419"/>
      <c r="G394" s="419"/>
      <c r="H394" s="419"/>
      <c r="I394" s="419"/>
      <c r="J394" s="860">
        <v>28649000</v>
      </c>
      <c r="K394" s="860">
        <v>7626555</v>
      </c>
      <c r="L394" s="860">
        <v>286490</v>
      </c>
      <c r="M394" s="860"/>
      <c r="N394" s="860">
        <v>286490</v>
      </c>
      <c r="O394" s="861">
        <f t="shared" si="22"/>
        <v>8199535</v>
      </c>
      <c r="P394" s="861">
        <f t="shared" si="23"/>
        <v>20449465</v>
      </c>
      <c r="Q394" s="844"/>
      <c r="R394" s="851"/>
    </row>
    <row r="395" spans="1:18" s="420" customFormat="1">
      <c r="A395" s="419"/>
      <c r="B395" s="691" t="s">
        <v>619</v>
      </c>
      <c r="C395" s="691" t="s">
        <v>690</v>
      </c>
      <c r="D395" s="419"/>
      <c r="E395" s="419"/>
      <c r="F395" s="419"/>
      <c r="G395" s="419"/>
      <c r="H395" s="419"/>
      <c r="I395" s="419"/>
      <c r="J395" s="860">
        <v>169450000</v>
      </c>
      <c r="K395" s="860">
        <v>58832250</v>
      </c>
      <c r="L395" s="860">
        <v>1694500</v>
      </c>
      <c r="M395" s="860"/>
      <c r="N395" s="860">
        <v>1694500</v>
      </c>
      <c r="O395" s="861">
        <f t="shared" si="22"/>
        <v>62221250</v>
      </c>
      <c r="P395" s="861">
        <f t="shared" si="23"/>
        <v>107228750</v>
      </c>
      <c r="Q395" s="844"/>
      <c r="R395" s="851"/>
    </row>
    <row r="396" spans="1:18" s="420" customFormat="1">
      <c r="A396" s="419"/>
      <c r="B396" s="691" t="s">
        <v>620</v>
      </c>
      <c r="C396" s="691" t="s">
        <v>691</v>
      </c>
      <c r="D396" s="419"/>
      <c r="E396" s="419"/>
      <c r="F396" s="419"/>
      <c r="G396" s="419"/>
      <c r="H396" s="419"/>
      <c r="I396" s="419"/>
      <c r="J396" s="860">
        <v>1753555600</v>
      </c>
      <c r="K396" s="860">
        <v>167867288</v>
      </c>
      <c r="L396" s="860">
        <v>17535556</v>
      </c>
      <c r="M396" s="860"/>
      <c r="N396" s="860">
        <v>17535556</v>
      </c>
      <c r="O396" s="861">
        <f t="shared" si="22"/>
        <v>202938400</v>
      </c>
      <c r="P396" s="861">
        <f t="shared" si="23"/>
        <v>1550617200</v>
      </c>
      <c r="Q396" s="844"/>
      <c r="R396" s="851"/>
    </row>
    <row r="397" spans="1:18" s="877" customFormat="1">
      <c r="A397" s="848"/>
      <c r="B397" s="872" t="s">
        <v>337</v>
      </c>
      <c r="C397" s="872" t="s">
        <v>338</v>
      </c>
      <c r="D397" s="848"/>
      <c r="E397" s="848"/>
      <c r="F397" s="848"/>
      <c r="G397" s="848"/>
      <c r="H397" s="848"/>
      <c r="I397" s="848"/>
      <c r="J397" s="874">
        <v>1882306200</v>
      </c>
      <c r="K397" s="874">
        <v>312189135</v>
      </c>
      <c r="L397" s="874">
        <v>16495899</v>
      </c>
      <c r="M397" s="874"/>
      <c r="N397" s="874">
        <v>16495899</v>
      </c>
      <c r="O397" s="875">
        <f t="shared" si="22"/>
        <v>345180933</v>
      </c>
      <c r="P397" s="875">
        <f t="shared" si="23"/>
        <v>1537125267</v>
      </c>
      <c r="Q397" s="849"/>
      <c r="R397" s="850"/>
    </row>
    <row r="398" spans="1:18" s="420" customFormat="1">
      <c r="A398" s="419"/>
      <c r="B398" s="691" t="s">
        <v>621</v>
      </c>
      <c r="C398" s="691" t="s">
        <v>692</v>
      </c>
      <c r="D398" s="419"/>
      <c r="E398" s="419"/>
      <c r="F398" s="419"/>
      <c r="G398" s="419"/>
      <c r="H398" s="419"/>
      <c r="I398" s="419"/>
      <c r="J398" s="860">
        <v>1740643968</v>
      </c>
      <c r="K398" s="860">
        <v>277954099</v>
      </c>
      <c r="L398" s="860">
        <v>15079277</v>
      </c>
      <c r="M398" s="860"/>
      <c r="N398" s="860">
        <v>15079277</v>
      </c>
      <c r="O398" s="861">
        <f t="shared" si="22"/>
        <v>308112653</v>
      </c>
      <c r="P398" s="861">
        <f t="shared" si="23"/>
        <v>1432531315</v>
      </c>
      <c r="Q398" s="844"/>
      <c r="R398" s="851"/>
    </row>
    <row r="399" spans="1:18" s="420" customFormat="1">
      <c r="A399" s="419"/>
      <c r="B399" s="691" t="s">
        <v>622</v>
      </c>
      <c r="C399" s="691" t="s">
        <v>693</v>
      </c>
      <c r="D399" s="419"/>
      <c r="E399" s="419"/>
      <c r="F399" s="419"/>
      <c r="G399" s="419"/>
      <c r="H399" s="419"/>
      <c r="I399" s="419"/>
      <c r="J399" s="860">
        <v>141662232</v>
      </c>
      <c r="K399" s="860">
        <v>34235036</v>
      </c>
      <c r="L399" s="860">
        <v>1416622</v>
      </c>
      <c r="M399" s="860"/>
      <c r="N399" s="860">
        <v>1416622</v>
      </c>
      <c r="O399" s="861">
        <f t="shared" si="22"/>
        <v>37068280</v>
      </c>
      <c r="P399" s="861">
        <f t="shared" si="23"/>
        <v>104593952</v>
      </c>
      <c r="Q399" s="844"/>
      <c r="R399" s="851"/>
    </row>
    <row r="400" spans="1:18" s="877" customFormat="1">
      <c r="A400" s="848"/>
      <c r="B400" s="872" t="s">
        <v>339</v>
      </c>
      <c r="C400" s="872" t="s">
        <v>340</v>
      </c>
      <c r="D400" s="848"/>
      <c r="E400" s="848"/>
      <c r="F400" s="848"/>
      <c r="G400" s="848"/>
      <c r="H400" s="848"/>
      <c r="I400" s="848"/>
      <c r="J400" s="874"/>
      <c r="K400" s="874"/>
      <c r="L400" s="874"/>
      <c r="M400" s="874"/>
      <c r="N400" s="874"/>
      <c r="O400" s="875">
        <f t="shared" si="22"/>
        <v>0</v>
      </c>
      <c r="P400" s="875">
        <f t="shared" si="23"/>
        <v>0</v>
      </c>
      <c r="Q400" s="849"/>
      <c r="R400" s="850"/>
    </row>
    <row r="401" spans="1:18" s="877" customFormat="1">
      <c r="A401" s="848"/>
      <c r="B401" s="872" t="s">
        <v>341</v>
      </c>
      <c r="C401" s="872" t="s">
        <v>342</v>
      </c>
      <c r="D401" s="848"/>
      <c r="E401" s="848"/>
      <c r="F401" s="848"/>
      <c r="G401" s="848"/>
      <c r="H401" s="848"/>
      <c r="I401" s="848"/>
      <c r="J401" s="874">
        <v>46100000</v>
      </c>
      <c r="K401" s="874">
        <v>4417083</v>
      </c>
      <c r="L401" s="874">
        <v>461000</v>
      </c>
      <c r="M401" s="874"/>
      <c r="N401" s="874">
        <v>461000</v>
      </c>
      <c r="O401" s="875">
        <f t="shared" si="22"/>
        <v>5339083</v>
      </c>
      <c r="P401" s="875">
        <f t="shared" si="23"/>
        <v>40760917</v>
      </c>
      <c r="Q401" s="849"/>
      <c r="R401" s="850"/>
    </row>
    <row r="402" spans="1:18" s="420" customFormat="1">
      <c r="A402" s="419"/>
      <c r="B402" s="691" t="s">
        <v>623</v>
      </c>
      <c r="C402" s="691" t="s">
        <v>694</v>
      </c>
      <c r="D402" s="419"/>
      <c r="E402" s="419"/>
      <c r="F402" s="419"/>
      <c r="G402" s="419"/>
      <c r="H402" s="419"/>
      <c r="I402" s="419"/>
      <c r="J402" s="860">
        <v>46100000</v>
      </c>
      <c r="K402" s="860">
        <v>4417083</v>
      </c>
      <c r="L402" s="860">
        <v>461000</v>
      </c>
      <c r="M402" s="860"/>
      <c r="N402" s="860">
        <v>461000</v>
      </c>
      <c r="O402" s="861">
        <f t="shared" si="22"/>
        <v>5339083</v>
      </c>
      <c r="P402" s="861">
        <f t="shared" si="23"/>
        <v>40760917</v>
      </c>
      <c r="Q402" s="844"/>
      <c r="R402" s="851"/>
    </row>
    <row r="403" spans="1:18" s="871" customFormat="1">
      <c r="A403" s="863"/>
      <c r="B403" s="864">
        <v>4</v>
      </c>
      <c r="C403" s="865" t="s">
        <v>695</v>
      </c>
      <c r="D403" s="863"/>
      <c r="E403" s="863"/>
      <c r="F403" s="863"/>
      <c r="G403" s="863"/>
      <c r="H403" s="863"/>
      <c r="I403" s="863"/>
      <c r="J403" s="868">
        <v>1437619299</v>
      </c>
      <c r="K403" s="868">
        <v>188674784</v>
      </c>
      <c r="L403" s="868">
        <v>68668737</v>
      </c>
      <c r="M403" s="868"/>
      <c r="N403" s="868">
        <v>68668706</v>
      </c>
      <c r="O403" s="869">
        <f t="shared" si="22"/>
        <v>326012227</v>
      </c>
      <c r="P403" s="869">
        <f t="shared" si="23"/>
        <v>1111607072</v>
      </c>
      <c r="Q403" s="866"/>
      <c r="R403" s="879"/>
    </row>
    <row r="404" spans="1:18" s="877" customFormat="1">
      <c r="A404" s="848"/>
      <c r="B404" s="872" t="s">
        <v>343</v>
      </c>
      <c r="C404" s="872" t="s">
        <v>344</v>
      </c>
      <c r="D404" s="848"/>
      <c r="E404" s="848"/>
      <c r="F404" s="848"/>
      <c r="G404" s="848"/>
      <c r="H404" s="848"/>
      <c r="I404" s="848"/>
      <c r="J404" s="874"/>
      <c r="K404" s="874"/>
      <c r="L404" s="874"/>
      <c r="M404" s="874"/>
      <c r="N404" s="874"/>
      <c r="O404" s="875">
        <f t="shared" si="22"/>
        <v>0</v>
      </c>
      <c r="P404" s="875">
        <f t="shared" si="23"/>
        <v>0</v>
      </c>
      <c r="Q404" s="849"/>
      <c r="R404" s="850"/>
    </row>
    <row r="405" spans="1:18" s="877" customFormat="1">
      <c r="A405" s="848"/>
      <c r="B405" s="872" t="s">
        <v>345</v>
      </c>
      <c r="C405" s="872" t="s">
        <v>346</v>
      </c>
      <c r="D405" s="848"/>
      <c r="E405" s="848"/>
      <c r="F405" s="848"/>
      <c r="G405" s="848"/>
      <c r="H405" s="848"/>
      <c r="I405" s="848"/>
      <c r="J405" s="874">
        <v>1341252000</v>
      </c>
      <c r="K405" s="874">
        <v>156479400</v>
      </c>
      <c r="L405" s="874">
        <v>67062600</v>
      </c>
      <c r="M405" s="874"/>
      <c r="N405" s="874">
        <v>67062600</v>
      </c>
      <c r="O405" s="875">
        <f t="shared" si="22"/>
        <v>290604600</v>
      </c>
      <c r="P405" s="875">
        <f t="shared" si="23"/>
        <v>1050647400</v>
      </c>
      <c r="Q405" s="849"/>
      <c r="R405" s="850"/>
    </row>
    <row r="406" spans="1:18" s="420" customFormat="1">
      <c r="A406" s="419"/>
      <c r="B406" s="691" t="s">
        <v>624</v>
      </c>
      <c r="C406" s="691" t="s">
        <v>696</v>
      </c>
      <c r="D406" s="419"/>
      <c r="E406" s="419"/>
      <c r="F406" s="419"/>
      <c r="G406" s="419"/>
      <c r="H406" s="419"/>
      <c r="I406" s="419"/>
      <c r="J406" s="860">
        <v>1341252000</v>
      </c>
      <c r="K406" s="860">
        <v>156479400</v>
      </c>
      <c r="L406" s="860">
        <v>67062600</v>
      </c>
      <c r="M406" s="860"/>
      <c r="N406" s="860">
        <v>67062600</v>
      </c>
      <c r="O406" s="861">
        <f t="shared" si="22"/>
        <v>290604600</v>
      </c>
      <c r="P406" s="861">
        <f t="shared" si="23"/>
        <v>1050647400</v>
      </c>
      <c r="Q406" s="844"/>
      <c r="R406" s="851"/>
    </row>
    <row r="407" spans="1:18" s="877" customFormat="1">
      <c r="A407" s="848"/>
      <c r="B407" s="872" t="s">
        <v>347</v>
      </c>
      <c r="C407" s="872" t="s">
        <v>348</v>
      </c>
      <c r="D407" s="848"/>
      <c r="E407" s="848"/>
      <c r="F407" s="848"/>
      <c r="G407" s="848"/>
      <c r="H407" s="848"/>
      <c r="I407" s="848"/>
      <c r="J407" s="874"/>
      <c r="K407" s="874"/>
      <c r="L407" s="874"/>
      <c r="M407" s="874"/>
      <c r="N407" s="874"/>
      <c r="O407" s="875">
        <f t="shared" si="22"/>
        <v>0</v>
      </c>
      <c r="P407" s="875">
        <f t="shared" si="23"/>
        <v>0</v>
      </c>
      <c r="Q407" s="849"/>
      <c r="R407" s="850"/>
    </row>
    <row r="408" spans="1:18" s="877" customFormat="1">
      <c r="A408" s="848"/>
      <c r="B408" s="872" t="s">
        <v>380</v>
      </c>
      <c r="C408" s="872" t="s">
        <v>379</v>
      </c>
      <c r="D408" s="848"/>
      <c r="E408" s="848"/>
      <c r="F408" s="848"/>
      <c r="G408" s="848"/>
      <c r="H408" s="848"/>
      <c r="I408" s="848"/>
      <c r="J408" s="874">
        <v>22371142</v>
      </c>
      <c r="K408" s="874">
        <v>62142</v>
      </c>
      <c r="L408" s="874">
        <v>372852</v>
      </c>
      <c r="M408" s="874"/>
      <c r="N408" s="874">
        <v>372852</v>
      </c>
      <c r="O408" s="875">
        <f t="shared" si="22"/>
        <v>807846</v>
      </c>
      <c r="P408" s="875">
        <f t="shared" si="23"/>
        <v>21563296</v>
      </c>
      <c r="Q408" s="849"/>
      <c r="R408" s="850"/>
    </row>
    <row r="409" spans="1:18" s="420" customFormat="1">
      <c r="A409" s="419"/>
      <c r="B409" s="691" t="s">
        <v>625</v>
      </c>
      <c r="C409" s="691" t="s">
        <v>697</v>
      </c>
      <c r="D409" s="419"/>
      <c r="E409" s="419"/>
      <c r="F409" s="419"/>
      <c r="G409" s="419"/>
      <c r="H409" s="419"/>
      <c r="I409" s="419"/>
      <c r="J409" s="860">
        <v>22371142</v>
      </c>
      <c r="K409" s="860">
        <v>62142</v>
      </c>
      <c r="L409" s="860">
        <v>372852</v>
      </c>
      <c r="M409" s="860"/>
      <c r="N409" s="860">
        <v>372852</v>
      </c>
      <c r="O409" s="861">
        <f t="shared" si="22"/>
        <v>807846</v>
      </c>
      <c r="P409" s="861">
        <f t="shared" si="23"/>
        <v>21563296</v>
      </c>
      <c r="Q409" s="844"/>
      <c r="R409" s="851"/>
    </row>
    <row r="410" spans="1:18" s="877" customFormat="1">
      <c r="A410" s="848"/>
      <c r="B410" s="872" t="s">
        <v>349</v>
      </c>
      <c r="C410" s="872" t="s">
        <v>350</v>
      </c>
      <c r="D410" s="848"/>
      <c r="E410" s="848"/>
      <c r="F410" s="848"/>
      <c r="G410" s="848"/>
      <c r="H410" s="848"/>
      <c r="I410" s="848"/>
      <c r="J410" s="874">
        <v>58996157</v>
      </c>
      <c r="K410" s="874">
        <v>29966586</v>
      </c>
      <c r="L410" s="874">
        <v>983269</v>
      </c>
      <c r="M410" s="874"/>
      <c r="N410" s="874">
        <v>983270</v>
      </c>
      <c r="O410" s="875">
        <f t="shared" si="22"/>
        <v>31933125</v>
      </c>
      <c r="P410" s="875">
        <f t="shared" si="23"/>
        <v>27063032</v>
      </c>
      <c r="Q410" s="849"/>
      <c r="R410" s="850"/>
    </row>
    <row r="411" spans="1:18" s="420" customFormat="1">
      <c r="A411" s="419"/>
      <c r="B411" s="691" t="s">
        <v>626</v>
      </c>
      <c r="C411" s="691" t="s">
        <v>698</v>
      </c>
      <c r="D411" s="419"/>
      <c r="E411" s="419"/>
      <c r="F411" s="419"/>
      <c r="G411" s="419"/>
      <c r="H411" s="419"/>
      <c r="I411" s="419"/>
      <c r="J411" s="860">
        <v>58996157</v>
      </c>
      <c r="K411" s="860">
        <v>29966586</v>
      </c>
      <c r="L411" s="860">
        <v>983269</v>
      </c>
      <c r="M411" s="860"/>
      <c r="N411" s="860">
        <v>983270</v>
      </c>
      <c r="O411" s="861">
        <f t="shared" si="22"/>
        <v>31933125</v>
      </c>
      <c r="P411" s="861">
        <f t="shared" si="23"/>
        <v>27063032</v>
      </c>
      <c r="Q411" s="844"/>
      <c r="R411" s="851"/>
    </row>
    <row r="412" spans="1:18" s="877" customFormat="1">
      <c r="A412" s="848"/>
      <c r="B412" s="872" t="s">
        <v>351</v>
      </c>
      <c r="C412" s="872" t="s">
        <v>352</v>
      </c>
      <c r="D412" s="848"/>
      <c r="E412" s="848"/>
      <c r="F412" s="848"/>
      <c r="G412" s="848"/>
      <c r="H412" s="848"/>
      <c r="I412" s="848"/>
      <c r="J412" s="874"/>
      <c r="K412" s="874"/>
      <c r="L412" s="874"/>
      <c r="M412" s="874"/>
      <c r="N412" s="874"/>
      <c r="O412" s="875">
        <f t="shared" si="22"/>
        <v>0</v>
      </c>
      <c r="P412" s="875">
        <f t="shared" si="23"/>
        <v>0</v>
      </c>
      <c r="Q412" s="849"/>
      <c r="R412" s="850"/>
    </row>
    <row r="413" spans="1:18" s="877" customFormat="1">
      <c r="A413" s="848"/>
      <c r="B413" s="872" t="s">
        <v>353</v>
      </c>
      <c r="C413" s="872" t="s">
        <v>354</v>
      </c>
      <c r="D413" s="848"/>
      <c r="E413" s="848"/>
      <c r="F413" s="848"/>
      <c r="G413" s="848"/>
      <c r="H413" s="848"/>
      <c r="I413" s="848"/>
      <c r="J413" s="874">
        <v>15000000</v>
      </c>
      <c r="K413" s="874">
        <v>2166656</v>
      </c>
      <c r="L413" s="874">
        <v>250016</v>
      </c>
      <c r="M413" s="874"/>
      <c r="N413" s="874">
        <v>249984</v>
      </c>
      <c r="O413" s="875">
        <f t="shared" si="22"/>
        <v>2666656</v>
      </c>
      <c r="P413" s="875">
        <f t="shared" si="23"/>
        <v>12333344</v>
      </c>
      <c r="Q413" s="849"/>
      <c r="R413" s="850"/>
    </row>
    <row r="414" spans="1:18" s="420" customFormat="1">
      <c r="A414" s="419"/>
      <c r="B414" s="691" t="s">
        <v>627</v>
      </c>
      <c r="C414" s="691" t="s">
        <v>699</v>
      </c>
      <c r="D414" s="419"/>
      <c r="E414" s="419"/>
      <c r="F414" s="419"/>
      <c r="G414" s="419"/>
      <c r="H414" s="419"/>
      <c r="I414" s="419"/>
      <c r="J414" s="860">
        <v>15000000</v>
      </c>
      <c r="K414" s="860">
        <v>2166656</v>
      </c>
      <c r="L414" s="860">
        <v>250016</v>
      </c>
      <c r="M414" s="860"/>
      <c r="N414" s="860">
        <v>249984</v>
      </c>
      <c r="O414" s="861">
        <f t="shared" si="22"/>
        <v>2666656</v>
      </c>
      <c r="P414" s="861">
        <f t="shared" si="23"/>
        <v>12333344</v>
      </c>
      <c r="Q414" s="844"/>
      <c r="R414" s="851"/>
    </row>
    <row r="415" spans="1:18" s="871" customFormat="1">
      <c r="A415" s="863"/>
      <c r="B415" s="864">
        <v>5</v>
      </c>
      <c r="C415" s="865" t="s">
        <v>700</v>
      </c>
      <c r="D415" s="863"/>
      <c r="E415" s="863"/>
      <c r="F415" s="863"/>
      <c r="G415" s="863"/>
      <c r="H415" s="863"/>
      <c r="I415" s="863"/>
      <c r="J415" s="868">
        <v>966834550</v>
      </c>
      <c r="K415" s="868">
        <v>0</v>
      </c>
      <c r="L415" s="868">
        <v>0</v>
      </c>
      <c r="M415" s="868"/>
      <c r="N415" s="868">
        <v>0</v>
      </c>
      <c r="O415" s="869">
        <f t="shared" si="22"/>
        <v>0</v>
      </c>
      <c r="P415" s="869">
        <f t="shared" si="23"/>
        <v>966834550</v>
      </c>
      <c r="Q415" s="866"/>
      <c r="R415" s="879"/>
    </row>
    <row r="416" spans="1:18" s="877" customFormat="1">
      <c r="A416" s="848"/>
      <c r="B416" s="872" t="s">
        <v>355</v>
      </c>
      <c r="C416" s="872" t="s">
        <v>356</v>
      </c>
      <c r="D416" s="848"/>
      <c r="E416" s="848"/>
      <c r="F416" s="848"/>
      <c r="G416" s="848"/>
      <c r="H416" s="848"/>
      <c r="I416" s="848"/>
      <c r="J416" s="874"/>
      <c r="K416" s="874"/>
      <c r="L416" s="874"/>
      <c r="M416" s="874"/>
      <c r="N416" s="874"/>
      <c r="O416" s="875">
        <f t="shared" si="22"/>
        <v>0</v>
      </c>
      <c r="P416" s="875">
        <f t="shared" si="23"/>
        <v>0</v>
      </c>
      <c r="Q416" s="849"/>
      <c r="R416" s="850"/>
    </row>
    <row r="417" spans="1:18" s="877" customFormat="1">
      <c r="A417" s="848"/>
      <c r="B417" s="872" t="s">
        <v>357</v>
      </c>
      <c r="C417" s="872" t="s">
        <v>358</v>
      </c>
      <c r="D417" s="848"/>
      <c r="E417" s="848"/>
      <c r="F417" s="848"/>
      <c r="G417" s="848"/>
      <c r="H417" s="848"/>
      <c r="I417" s="848"/>
      <c r="J417" s="874">
        <v>489479150</v>
      </c>
      <c r="K417" s="874">
        <v>0</v>
      </c>
      <c r="L417" s="874">
        <v>0</v>
      </c>
      <c r="M417" s="874"/>
      <c r="N417" s="874">
        <v>0</v>
      </c>
      <c r="O417" s="875">
        <f t="shared" si="22"/>
        <v>0</v>
      </c>
      <c r="P417" s="875">
        <f t="shared" si="23"/>
        <v>489479150</v>
      </c>
      <c r="Q417" s="849"/>
      <c r="R417" s="850"/>
    </row>
    <row r="418" spans="1:18" s="420" customFormat="1">
      <c r="A418" s="419"/>
      <c r="B418" s="691" t="s">
        <v>628</v>
      </c>
      <c r="C418" s="691" t="s">
        <v>701</v>
      </c>
      <c r="D418" s="419"/>
      <c r="E418" s="419"/>
      <c r="F418" s="419"/>
      <c r="G418" s="419"/>
      <c r="H418" s="419"/>
      <c r="I418" s="419"/>
      <c r="J418" s="860">
        <v>340629300</v>
      </c>
      <c r="K418" s="860">
        <v>0</v>
      </c>
      <c r="L418" s="860">
        <v>0</v>
      </c>
      <c r="M418" s="860"/>
      <c r="N418" s="860">
        <v>0</v>
      </c>
      <c r="O418" s="861">
        <f t="shared" si="22"/>
        <v>0</v>
      </c>
      <c r="P418" s="861">
        <f t="shared" si="23"/>
        <v>340629300</v>
      </c>
      <c r="Q418" s="844"/>
      <c r="R418" s="851"/>
    </row>
    <row r="419" spans="1:18" s="420" customFormat="1">
      <c r="A419" s="419"/>
      <c r="B419" s="691" t="s">
        <v>629</v>
      </c>
      <c r="C419" s="691" t="s">
        <v>702</v>
      </c>
      <c r="D419" s="419"/>
      <c r="E419" s="419"/>
      <c r="F419" s="419"/>
      <c r="G419" s="419"/>
      <c r="H419" s="419"/>
      <c r="I419" s="419"/>
      <c r="J419" s="860">
        <v>4928000</v>
      </c>
      <c r="K419" s="860">
        <v>0</v>
      </c>
      <c r="L419" s="860">
        <v>0</v>
      </c>
      <c r="M419" s="860"/>
      <c r="N419" s="860">
        <v>0</v>
      </c>
      <c r="O419" s="861">
        <f t="shared" si="22"/>
        <v>0</v>
      </c>
      <c r="P419" s="861">
        <f t="shared" si="23"/>
        <v>4928000</v>
      </c>
      <c r="Q419" s="844"/>
      <c r="R419" s="851"/>
    </row>
    <row r="420" spans="1:18" s="420" customFormat="1">
      <c r="A420" s="419"/>
      <c r="B420" s="691" t="s">
        <v>630</v>
      </c>
      <c r="C420" s="691" t="s">
        <v>703</v>
      </c>
      <c r="D420" s="419"/>
      <c r="E420" s="419"/>
      <c r="F420" s="419"/>
      <c r="G420" s="419"/>
      <c r="H420" s="419"/>
      <c r="I420" s="419"/>
      <c r="J420" s="860">
        <v>15000000</v>
      </c>
      <c r="K420" s="860">
        <v>0</v>
      </c>
      <c r="L420" s="860">
        <v>0</v>
      </c>
      <c r="M420" s="860"/>
      <c r="N420" s="860">
        <v>0</v>
      </c>
      <c r="O420" s="861">
        <f t="shared" si="22"/>
        <v>0</v>
      </c>
      <c r="P420" s="861">
        <f t="shared" si="23"/>
        <v>15000000</v>
      </c>
      <c r="Q420" s="844"/>
      <c r="R420" s="851"/>
    </row>
    <row r="421" spans="1:18" s="420" customFormat="1">
      <c r="A421" s="419"/>
      <c r="B421" s="691" t="s">
        <v>631</v>
      </c>
      <c r="C421" s="691" t="s">
        <v>704</v>
      </c>
      <c r="D421" s="419"/>
      <c r="E421" s="419"/>
      <c r="F421" s="419"/>
      <c r="G421" s="419"/>
      <c r="H421" s="419"/>
      <c r="I421" s="419"/>
      <c r="J421" s="860">
        <v>61708000</v>
      </c>
      <c r="K421" s="860">
        <v>0</v>
      </c>
      <c r="L421" s="860">
        <v>0</v>
      </c>
      <c r="M421" s="860"/>
      <c r="N421" s="860">
        <v>0</v>
      </c>
      <c r="O421" s="861">
        <f t="shared" si="22"/>
        <v>0</v>
      </c>
      <c r="P421" s="861">
        <f t="shared" si="23"/>
        <v>61708000</v>
      </c>
      <c r="Q421" s="844"/>
      <c r="R421" s="851"/>
    </row>
    <row r="422" spans="1:18" s="420" customFormat="1">
      <c r="A422" s="419"/>
      <c r="B422" s="691" t="s">
        <v>632</v>
      </c>
      <c r="C422" s="691" t="s">
        <v>705</v>
      </c>
      <c r="D422" s="419"/>
      <c r="E422" s="419"/>
      <c r="F422" s="419"/>
      <c r="G422" s="419"/>
      <c r="H422" s="419"/>
      <c r="I422" s="419"/>
      <c r="J422" s="860">
        <v>14500000</v>
      </c>
      <c r="K422" s="860">
        <v>0</v>
      </c>
      <c r="L422" s="860">
        <v>0</v>
      </c>
      <c r="M422" s="860"/>
      <c r="N422" s="860">
        <v>0</v>
      </c>
      <c r="O422" s="861">
        <f t="shared" si="22"/>
        <v>0</v>
      </c>
      <c r="P422" s="861">
        <f t="shared" si="23"/>
        <v>14500000</v>
      </c>
      <c r="Q422" s="844"/>
      <c r="R422" s="851"/>
    </row>
    <row r="423" spans="1:18" s="420" customFormat="1">
      <c r="A423" s="419"/>
      <c r="B423" s="691" t="s">
        <v>633</v>
      </c>
      <c r="C423" s="691" t="s">
        <v>706</v>
      </c>
      <c r="D423" s="419"/>
      <c r="E423" s="419"/>
      <c r="F423" s="419"/>
      <c r="G423" s="419"/>
      <c r="H423" s="419"/>
      <c r="I423" s="419"/>
      <c r="J423" s="860">
        <v>1500000</v>
      </c>
      <c r="K423" s="860">
        <v>0</v>
      </c>
      <c r="L423" s="860">
        <v>0</v>
      </c>
      <c r="M423" s="860"/>
      <c r="N423" s="860">
        <v>0</v>
      </c>
      <c r="O423" s="861">
        <f t="shared" si="22"/>
        <v>0</v>
      </c>
      <c r="P423" s="861">
        <f t="shared" si="23"/>
        <v>1500000</v>
      </c>
      <c r="Q423" s="844"/>
      <c r="R423" s="851"/>
    </row>
    <row r="424" spans="1:18" s="420" customFormat="1">
      <c r="A424" s="419"/>
      <c r="B424" s="691" t="s">
        <v>634</v>
      </c>
      <c r="C424" s="691" t="s">
        <v>707</v>
      </c>
      <c r="D424" s="419"/>
      <c r="E424" s="419"/>
      <c r="F424" s="419"/>
      <c r="G424" s="419"/>
      <c r="H424" s="419"/>
      <c r="I424" s="419"/>
      <c r="J424" s="860">
        <v>38991850</v>
      </c>
      <c r="K424" s="860">
        <v>0</v>
      </c>
      <c r="L424" s="860">
        <v>0</v>
      </c>
      <c r="M424" s="860"/>
      <c r="N424" s="860">
        <v>0</v>
      </c>
      <c r="O424" s="861">
        <f t="shared" si="22"/>
        <v>0</v>
      </c>
      <c r="P424" s="861">
        <f t="shared" si="23"/>
        <v>38991850</v>
      </c>
      <c r="Q424" s="844"/>
      <c r="R424" s="851"/>
    </row>
    <row r="425" spans="1:18" s="420" customFormat="1">
      <c r="A425" s="419"/>
      <c r="B425" s="691" t="s">
        <v>635</v>
      </c>
      <c r="C425" s="691" t="s">
        <v>708</v>
      </c>
      <c r="D425" s="419"/>
      <c r="E425" s="419"/>
      <c r="F425" s="419"/>
      <c r="G425" s="419"/>
      <c r="H425" s="419"/>
      <c r="I425" s="419"/>
      <c r="J425" s="860">
        <v>5000000</v>
      </c>
      <c r="K425" s="860">
        <v>0</v>
      </c>
      <c r="L425" s="860">
        <v>0</v>
      </c>
      <c r="M425" s="860"/>
      <c r="N425" s="860">
        <v>0</v>
      </c>
      <c r="O425" s="861">
        <f t="shared" si="22"/>
        <v>0</v>
      </c>
      <c r="P425" s="861">
        <f t="shared" si="23"/>
        <v>5000000</v>
      </c>
      <c r="Q425" s="844"/>
      <c r="R425" s="851"/>
    </row>
    <row r="426" spans="1:18" s="420" customFormat="1">
      <c r="A426" s="419"/>
      <c r="B426" s="691" t="s">
        <v>636</v>
      </c>
      <c r="C426" s="691" t="s">
        <v>709</v>
      </c>
      <c r="D426" s="419"/>
      <c r="E426" s="419"/>
      <c r="F426" s="419"/>
      <c r="G426" s="419"/>
      <c r="H426" s="419"/>
      <c r="I426" s="419"/>
      <c r="J426" s="860">
        <v>7222000</v>
      </c>
      <c r="K426" s="860">
        <v>0</v>
      </c>
      <c r="L426" s="860">
        <v>0</v>
      </c>
      <c r="M426" s="860"/>
      <c r="N426" s="860">
        <v>0</v>
      </c>
      <c r="O426" s="861">
        <f t="shared" si="22"/>
        <v>0</v>
      </c>
      <c r="P426" s="861">
        <f t="shared" si="23"/>
        <v>7222000</v>
      </c>
      <c r="Q426" s="844"/>
      <c r="R426" s="851"/>
    </row>
    <row r="427" spans="1:18" s="420" customFormat="1">
      <c r="A427" s="419"/>
      <c r="B427" s="691" t="s">
        <v>359</v>
      </c>
      <c r="C427" s="691" t="s">
        <v>360</v>
      </c>
      <c r="D427" s="419"/>
      <c r="E427" s="419"/>
      <c r="F427" s="419"/>
      <c r="G427" s="419"/>
      <c r="H427" s="419"/>
      <c r="I427" s="419"/>
      <c r="J427" s="860"/>
      <c r="K427" s="860"/>
      <c r="L427" s="860"/>
      <c r="M427" s="860"/>
      <c r="N427" s="860"/>
      <c r="O427" s="861">
        <f t="shared" si="22"/>
        <v>0</v>
      </c>
      <c r="P427" s="861">
        <f t="shared" si="23"/>
        <v>0</v>
      </c>
      <c r="Q427" s="844"/>
      <c r="R427" s="851"/>
    </row>
    <row r="428" spans="1:18" s="420" customFormat="1">
      <c r="A428" s="419"/>
      <c r="B428" s="691" t="s">
        <v>361</v>
      </c>
      <c r="C428" s="691" t="s">
        <v>362</v>
      </c>
      <c r="D428" s="419"/>
      <c r="E428" s="419"/>
      <c r="F428" s="419"/>
      <c r="G428" s="419"/>
      <c r="H428" s="419"/>
      <c r="I428" s="419"/>
      <c r="J428" s="860">
        <v>423375000</v>
      </c>
      <c r="K428" s="860">
        <v>0</v>
      </c>
      <c r="L428" s="860">
        <v>0</v>
      </c>
      <c r="M428" s="860"/>
      <c r="N428" s="860">
        <v>0</v>
      </c>
      <c r="O428" s="861">
        <f t="shared" si="22"/>
        <v>0</v>
      </c>
      <c r="P428" s="861">
        <f t="shared" si="23"/>
        <v>423375000</v>
      </c>
      <c r="Q428" s="844"/>
      <c r="R428" s="851"/>
    </row>
    <row r="429" spans="1:18" s="420" customFormat="1">
      <c r="A429" s="419"/>
      <c r="B429" s="691" t="s">
        <v>637</v>
      </c>
      <c r="C429" s="691" t="s">
        <v>710</v>
      </c>
      <c r="D429" s="419"/>
      <c r="E429" s="419"/>
      <c r="F429" s="419"/>
      <c r="G429" s="419"/>
      <c r="H429" s="419"/>
      <c r="I429" s="419"/>
      <c r="J429" s="860">
        <v>423375000</v>
      </c>
      <c r="K429" s="860">
        <v>0</v>
      </c>
      <c r="L429" s="860">
        <v>0</v>
      </c>
      <c r="M429" s="860"/>
      <c r="N429" s="860">
        <v>0</v>
      </c>
      <c r="O429" s="861">
        <f t="shared" si="22"/>
        <v>0</v>
      </c>
      <c r="P429" s="861">
        <f t="shared" si="23"/>
        <v>423375000</v>
      </c>
      <c r="Q429" s="844"/>
      <c r="R429" s="851"/>
    </row>
    <row r="430" spans="1:18" s="420" customFormat="1">
      <c r="A430" s="419"/>
      <c r="B430" s="691" t="s">
        <v>382</v>
      </c>
      <c r="C430" s="691" t="s">
        <v>381</v>
      </c>
      <c r="D430" s="419"/>
      <c r="E430" s="419"/>
      <c r="F430" s="419"/>
      <c r="G430" s="419"/>
      <c r="H430" s="419"/>
      <c r="I430" s="419"/>
      <c r="J430" s="860"/>
      <c r="K430" s="860"/>
      <c r="L430" s="860"/>
      <c r="M430" s="860"/>
      <c r="N430" s="860"/>
      <c r="O430" s="861">
        <f t="shared" si="22"/>
        <v>0</v>
      </c>
      <c r="P430" s="861">
        <f t="shared" si="23"/>
        <v>0</v>
      </c>
      <c r="Q430" s="844"/>
      <c r="R430" s="851"/>
    </row>
    <row r="431" spans="1:18" s="420" customFormat="1">
      <c r="A431" s="419"/>
      <c r="B431" s="691" t="s">
        <v>383</v>
      </c>
      <c r="C431" s="691" t="s">
        <v>381</v>
      </c>
      <c r="D431" s="419"/>
      <c r="E431" s="419"/>
      <c r="F431" s="419"/>
      <c r="G431" s="419"/>
      <c r="H431" s="419"/>
      <c r="I431" s="419"/>
      <c r="J431" s="860">
        <v>53980400</v>
      </c>
      <c r="K431" s="860">
        <v>0</v>
      </c>
      <c r="L431" s="860">
        <v>0</v>
      </c>
      <c r="M431" s="860"/>
      <c r="N431" s="860">
        <v>0</v>
      </c>
      <c r="O431" s="861">
        <f t="shared" si="22"/>
        <v>0</v>
      </c>
      <c r="P431" s="861">
        <f t="shared" si="23"/>
        <v>53980400</v>
      </c>
      <c r="Q431" s="844"/>
      <c r="R431" s="851"/>
    </row>
    <row r="432" spans="1:18" s="420" customFormat="1">
      <c r="A432" s="419"/>
      <c r="B432" s="691" t="s">
        <v>638</v>
      </c>
      <c r="C432" s="691" t="s">
        <v>381</v>
      </c>
      <c r="D432" s="419"/>
      <c r="E432" s="419"/>
      <c r="F432" s="419"/>
      <c r="G432" s="419"/>
      <c r="H432" s="419"/>
      <c r="I432" s="419"/>
      <c r="J432" s="860">
        <v>53980400</v>
      </c>
      <c r="K432" s="860">
        <v>0</v>
      </c>
      <c r="L432" s="860">
        <v>0</v>
      </c>
      <c r="M432" s="860"/>
      <c r="N432" s="860">
        <v>0</v>
      </c>
      <c r="O432" s="861">
        <f t="shared" si="22"/>
        <v>0</v>
      </c>
      <c r="P432" s="861">
        <f t="shared" si="23"/>
        <v>53980400</v>
      </c>
      <c r="Q432" s="844"/>
      <c r="R432" s="851"/>
    </row>
    <row r="433" spans="1:18" s="420" customFormat="1">
      <c r="A433" s="419"/>
      <c r="B433" s="856"/>
      <c r="C433" s="846"/>
      <c r="D433" s="486"/>
      <c r="E433" s="486"/>
      <c r="F433" s="486"/>
      <c r="G433" s="486"/>
      <c r="H433" s="486"/>
      <c r="I433" s="486"/>
      <c r="J433" s="853"/>
      <c r="K433" s="854"/>
      <c r="L433" s="854"/>
      <c r="M433" s="854"/>
      <c r="N433" s="853"/>
      <c r="O433" s="854"/>
      <c r="P433" s="855"/>
      <c r="Q433" s="688"/>
      <c r="R433" s="689"/>
    </row>
    <row r="434" spans="1:18" s="420" customFormat="1">
      <c r="A434" s="419"/>
      <c r="B434" s="856"/>
      <c r="C434" s="846"/>
      <c r="D434" s="486"/>
      <c r="E434" s="486"/>
      <c r="F434" s="486"/>
      <c r="G434" s="486"/>
      <c r="H434" s="486"/>
      <c r="I434" s="486"/>
      <c r="J434" s="485"/>
      <c r="K434" s="688"/>
      <c r="L434" s="688"/>
      <c r="M434" s="688"/>
      <c r="N434" s="485"/>
      <c r="O434" s="688"/>
      <c r="P434" s="488"/>
      <c r="Q434" s="688"/>
      <c r="R434" s="689"/>
    </row>
    <row r="435" spans="1:18" s="420" customFormat="1">
      <c r="A435" s="419"/>
      <c r="B435" s="856"/>
      <c r="C435" s="846"/>
      <c r="D435" s="486"/>
      <c r="E435" s="486"/>
      <c r="F435" s="486"/>
      <c r="G435" s="486"/>
      <c r="H435" s="486"/>
      <c r="I435" s="486"/>
      <c r="J435" s="485"/>
      <c r="K435" s="688"/>
      <c r="L435" s="688"/>
      <c r="M435" s="688"/>
      <c r="N435" s="485"/>
      <c r="O435" s="688"/>
      <c r="P435" s="488"/>
      <c r="Q435" s="688"/>
      <c r="R435" s="689"/>
    </row>
    <row r="436" spans="1:18" s="420" customFormat="1">
      <c r="A436" s="419"/>
      <c r="B436" s="856"/>
      <c r="C436" s="846"/>
      <c r="D436" s="486"/>
      <c r="E436" s="486"/>
      <c r="F436" s="486"/>
      <c r="G436" s="486"/>
      <c r="H436" s="486"/>
      <c r="I436" s="486"/>
      <c r="J436" s="485"/>
      <c r="K436" s="688"/>
      <c r="L436" s="688"/>
      <c r="M436" s="688"/>
      <c r="N436" s="485"/>
      <c r="O436" s="688"/>
      <c r="P436" s="488"/>
      <c r="Q436" s="688"/>
      <c r="R436" s="689"/>
    </row>
    <row r="437" spans="1:18" s="420" customFormat="1">
      <c r="A437" s="419"/>
      <c r="B437" s="856"/>
      <c r="C437" s="846"/>
      <c r="D437" s="486"/>
      <c r="E437" s="486"/>
      <c r="F437" s="486"/>
      <c r="G437" s="486"/>
      <c r="H437" s="486"/>
      <c r="I437" s="486"/>
      <c r="J437" s="485"/>
      <c r="K437" s="688"/>
      <c r="L437" s="688"/>
      <c r="M437" s="688"/>
      <c r="N437" s="485"/>
      <c r="O437" s="688"/>
      <c r="P437" s="488"/>
      <c r="Q437" s="688"/>
      <c r="R437" s="689"/>
    </row>
    <row r="438" spans="1:18" s="420" customFormat="1">
      <c r="A438" s="419"/>
      <c r="B438" s="856"/>
      <c r="C438" s="846"/>
      <c r="D438" s="486"/>
      <c r="E438" s="486"/>
      <c r="F438" s="486"/>
      <c r="G438" s="486"/>
      <c r="H438" s="486"/>
      <c r="I438" s="486"/>
      <c r="J438" s="485"/>
      <c r="K438" s="688"/>
      <c r="L438" s="688"/>
      <c r="M438" s="688"/>
      <c r="N438" s="485"/>
      <c r="O438" s="688"/>
      <c r="P438" s="488"/>
      <c r="Q438" s="688"/>
      <c r="R438" s="689"/>
    </row>
    <row r="439" spans="1:18" s="420" customFormat="1">
      <c r="A439" s="419"/>
      <c r="B439" s="856"/>
      <c r="C439" s="846"/>
      <c r="D439" s="486"/>
      <c r="E439" s="486"/>
      <c r="F439" s="486"/>
      <c r="G439" s="486"/>
      <c r="H439" s="486"/>
      <c r="I439" s="486"/>
      <c r="J439" s="485"/>
      <c r="K439" s="688"/>
      <c r="L439" s="688"/>
      <c r="M439" s="688"/>
      <c r="N439" s="485"/>
      <c r="O439" s="688"/>
      <c r="P439" s="488"/>
      <c r="Q439" s="688"/>
      <c r="R439" s="689"/>
    </row>
    <row r="440" spans="1:18">
      <c r="A440" s="122"/>
      <c r="B440" s="857"/>
      <c r="C440" s="858"/>
      <c r="D440" s="454"/>
      <c r="E440" s="454"/>
      <c r="F440" s="454"/>
      <c r="G440" s="454"/>
      <c r="H440" s="454"/>
      <c r="I440" s="454"/>
      <c r="J440" s="486"/>
      <c r="K440" s="627"/>
      <c r="L440" s="486"/>
      <c r="M440" s="486"/>
      <c r="N440" s="485"/>
      <c r="O440" s="486"/>
      <c r="P440" s="486"/>
      <c r="Q440" s="454"/>
      <c r="R440" s="483"/>
    </row>
    <row r="441" spans="1:18">
      <c r="B441" s="181"/>
      <c r="C441" s="182"/>
      <c r="D441" s="183"/>
      <c r="E441" s="183"/>
      <c r="F441" s="183"/>
      <c r="G441" s="183"/>
      <c r="H441" s="183"/>
      <c r="I441" s="183"/>
      <c r="J441" s="183"/>
      <c r="K441" s="183"/>
      <c r="L441" s="183"/>
      <c r="M441" s="183"/>
      <c r="N441" s="452"/>
      <c r="O441" s="183"/>
      <c r="P441" s="183"/>
      <c r="Q441" s="183"/>
      <c r="R441" s="183"/>
    </row>
    <row r="442" spans="1:18">
      <c r="B442" s="181"/>
      <c r="C442" s="182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452"/>
      <c r="O442" s="183"/>
      <c r="P442" s="183"/>
      <c r="Q442" s="183"/>
      <c r="R442" s="183"/>
    </row>
    <row r="443" spans="1:18">
      <c r="B443" s="184"/>
      <c r="C443" s="182"/>
      <c r="D443" s="185"/>
      <c r="E443" s="185"/>
      <c r="F443" s="185"/>
      <c r="G443" s="185"/>
      <c r="N443" s="453"/>
    </row>
    <row r="444" spans="1:18" ht="16.5" customHeight="1">
      <c r="A444" s="1049" t="s">
        <v>116</v>
      </c>
      <c r="B444" s="1049"/>
      <c r="C444" s="1049"/>
      <c r="D444" s="159"/>
      <c r="E444" s="183"/>
      <c r="F444" s="183"/>
      <c r="G444" s="183"/>
      <c r="H444" s="183"/>
      <c r="I444" s="183"/>
      <c r="J444" s="183"/>
      <c r="K444" s="183"/>
      <c r="L444" s="183"/>
      <c r="M444" s="183"/>
      <c r="N444" s="452"/>
      <c r="O444" s="183"/>
      <c r="P444" s="183"/>
      <c r="Q444" s="183"/>
      <c r="R444" s="183"/>
    </row>
    <row r="445" spans="1:18" ht="32.25" customHeight="1">
      <c r="A445" s="1049" t="str">
        <f>'KK Keuangan-Belanja'!D80</f>
        <v>Sekretaris Sekretariat DPRD Provinsi NTB</v>
      </c>
      <c r="B445" s="1049"/>
      <c r="C445" s="1049"/>
      <c r="D445" s="159"/>
      <c r="E445" s="183"/>
      <c r="F445" s="183"/>
      <c r="G445" s="183"/>
      <c r="H445" s="183"/>
      <c r="I445" s="183"/>
      <c r="J445" s="183"/>
      <c r="K445" s="183"/>
      <c r="L445" s="183"/>
      <c r="M445" s="183"/>
      <c r="N445" s="452"/>
      <c r="O445" s="1049" t="str">
        <f>'KK Keuangan-Belanja'!M80</f>
        <v>Pengurus Barang</v>
      </c>
      <c r="P445" s="1049"/>
      <c r="Q445" s="1049"/>
      <c r="R445" s="1049"/>
    </row>
    <row r="446" spans="1:18">
      <c r="A446" s="159" t="s">
        <v>114</v>
      </c>
      <c r="B446" s="159"/>
      <c r="C446" s="159"/>
      <c r="D446" s="183"/>
      <c r="E446" s="183"/>
      <c r="F446" s="183"/>
      <c r="G446" s="183"/>
      <c r="H446" s="183"/>
      <c r="I446" s="183"/>
      <c r="J446" s="183"/>
      <c r="K446" s="183"/>
      <c r="L446" s="183"/>
      <c r="M446" s="183"/>
      <c r="N446" s="452"/>
      <c r="O446" s="183"/>
      <c r="P446" s="183"/>
      <c r="Q446" s="183"/>
      <c r="R446" s="183"/>
    </row>
    <row r="447" spans="1:18">
      <c r="C447" s="318"/>
      <c r="D447" s="183"/>
      <c r="E447" s="183"/>
      <c r="F447" s="183"/>
      <c r="G447" s="183"/>
      <c r="H447" s="183"/>
      <c r="I447" s="183"/>
      <c r="J447" s="183"/>
      <c r="K447" s="183"/>
      <c r="L447" s="183"/>
      <c r="M447" s="183"/>
      <c r="N447" s="452"/>
      <c r="O447" s="183"/>
      <c r="P447" s="183"/>
      <c r="Q447" s="183"/>
      <c r="R447" s="183"/>
    </row>
    <row r="448" spans="1:18">
      <c r="C448" s="159"/>
      <c r="D448" s="183"/>
      <c r="E448" s="183"/>
      <c r="F448" s="183"/>
      <c r="G448" s="183"/>
      <c r="H448" s="183"/>
      <c r="I448" s="183"/>
      <c r="J448" s="183"/>
      <c r="K448" s="183"/>
      <c r="L448" s="183"/>
      <c r="M448" s="183"/>
      <c r="N448" s="452"/>
      <c r="O448" s="183"/>
      <c r="P448" s="183"/>
      <c r="Q448" s="183"/>
      <c r="R448" s="183"/>
    </row>
    <row r="449" spans="1:18" ht="15.75" customHeight="1">
      <c r="A449" s="1052" t="str">
        <f>'KK Keuangan-Belanja'!D84</f>
        <v>Mahdi, SH., MH</v>
      </c>
      <c r="B449" s="1052"/>
      <c r="C449" s="1052"/>
      <c r="D449" s="186"/>
      <c r="E449" s="183"/>
      <c r="F449" s="183"/>
      <c r="G449" s="183"/>
      <c r="H449" s="183"/>
      <c r="I449" s="183"/>
      <c r="J449" s="183"/>
      <c r="K449" s="183"/>
      <c r="L449" s="183"/>
      <c r="M449" s="183"/>
      <c r="N449" s="452"/>
      <c r="O449" s="1050" t="str">
        <f>'KK Keuangan-Belanja'!M84</f>
        <v>Putradi, SH</v>
      </c>
      <c r="P449" s="1050"/>
      <c r="Q449" s="1050"/>
      <c r="R449" s="1050"/>
    </row>
    <row r="450" spans="1:18" ht="15.75" customHeight="1">
      <c r="A450" s="1053" t="str">
        <f>'KK Keuangan-Belanja'!D85</f>
        <v>NIP. 19650423 199103 1 010</v>
      </c>
      <c r="B450" s="1053"/>
      <c r="C450" s="1053"/>
      <c r="D450" s="187"/>
      <c r="E450" s="183"/>
      <c r="F450" s="183"/>
      <c r="G450" s="183"/>
      <c r="H450" s="183"/>
      <c r="I450" s="183"/>
      <c r="J450" s="183"/>
      <c r="K450" s="183"/>
      <c r="L450" s="183"/>
      <c r="M450" s="183"/>
      <c r="N450" s="452"/>
      <c r="O450" s="1049" t="str">
        <f>'KK Keuangan-Belanja'!M85</f>
        <v>NIP. 19820416 201001 1 005</v>
      </c>
      <c r="P450" s="1051"/>
      <c r="Q450" s="1051"/>
      <c r="R450" s="1051"/>
    </row>
    <row r="451" spans="1:18">
      <c r="A451" s="188"/>
      <c r="B451" s="188"/>
      <c r="C451" s="183"/>
      <c r="D451" s="183"/>
      <c r="E451" s="183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</row>
    <row r="452" spans="1:18">
      <c r="A452" s="188"/>
      <c r="B452" s="188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</row>
    <row r="453" spans="1:18">
      <c r="A453" s="188"/>
      <c r="B453" s="188"/>
      <c r="C453" s="183"/>
      <c r="D453" s="183"/>
      <c r="E453" s="183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</row>
    <row r="454" spans="1:18">
      <c r="A454" s="188"/>
      <c r="B454" s="188"/>
      <c r="C454" s="183"/>
      <c r="D454" s="183"/>
      <c r="E454" s="183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</row>
    <row r="455" spans="1:18">
      <c r="A455" s="188"/>
      <c r="B455" s="188"/>
      <c r="C455" s="183"/>
      <c r="D455" s="183"/>
      <c r="E455" s="183"/>
      <c r="F455" s="183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</row>
    <row r="456" spans="1:18">
      <c r="A456" s="188"/>
      <c r="B456" s="188"/>
      <c r="C456" s="183"/>
      <c r="D456" s="183"/>
      <c r="E456" s="183"/>
      <c r="F456" s="183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</row>
    <row r="457" spans="1:18">
      <c r="A457" s="188"/>
      <c r="B457" s="188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</row>
    <row r="458" spans="1:18">
      <c r="A458" s="188"/>
      <c r="B458" s="188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</row>
    <row r="459" spans="1:18">
      <c r="A459" s="188"/>
      <c r="B459" s="188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</row>
    <row r="460" spans="1:18">
      <c r="A460" s="188"/>
      <c r="B460" s="188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</row>
    <row r="461" spans="1:18">
      <c r="A461" s="188"/>
      <c r="B461" s="188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</row>
    <row r="462" spans="1:18">
      <c r="A462" s="188"/>
      <c r="B462" s="188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</row>
    <row r="463" spans="1:18">
      <c r="A463" s="188"/>
      <c r="B463" s="188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</row>
    <row r="465" spans="1:19">
      <c r="A465" s="1044"/>
      <c r="B465" s="1044"/>
      <c r="C465" s="1044"/>
      <c r="D465" s="159"/>
      <c r="E465" s="159"/>
      <c r="F465" s="159"/>
      <c r="G465" s="159"/>
      <c r="H465" s="159"/>
      <c r="R465" s="318"/>
      <c r="S465" s="318"/>
    </row>
    <row r="466" spans="1:19">
      <c r="A466" s="159"/>
      <c r="B466" s="159"/>
      <c r="C466" s="159"/>
      <c r="D466" s="159"/>
      <c r="E466" s="159"/>
      <c r="F466" s="159"/>
      <c r="G466" s="159"/>
      <c r="H466" s="159"/>
      <c r="R466" s="318"/>
      <c r="S466" s="159"/>
    </row>
    <row r="467" spans="1:19">
      <c r="A467" s="1044"/>
      <c r="B467" s="1044"/>
      <c r="C467" s="1044"/>
      <c r="D467" s="318"/>
      <c r="E467" s="159"/>
      <c r="F467" s="159"/>
      <c r="G467" s="159"/>
      <c r="H467" s="159"/>
      <c r="R467" s="318"/>
      <c r="S467" s="159"/>
    </row>
    <row r="468" spans="1:19">
      <c r="C468" s="318"/>
      <c r="D468" s="318"/>
      <c r="E468" s="159"/>
      <c r="F468" s="159"/>
      <c r="G468" s="159"/>
      <c r="H468" s="159"/>
      <c r="R468" s="318"/>
      <c r="S468" s="159"/>
    </row>
    <row r="469" spans="1:19">
      <c r="C469" s="159"/>
      <c r="D469" s="159"/>
      <c r="E469" s="159"/>
      <c r="F469" s="159"/>
      <c r="G469" s="159"/>
      <c r="H469" s="159"/>
      <c r="R469" s="318"/>
      <c r="S469" s="159"/>
    </row>
    <row r="470" spans="1:19">
      <c r="C470" s="189"/>
      <c r="D470" s="186"/>
      <c r="E470" s="159"/>
      <c r="F470" s="159"/>
      <c r="G470" s="159"/>
      <c r="H470" s="159"/>
      <c r="R470" s="190"/>
      <c r="S470" s="191"/>
    </row>
    <row r="471" spans="1:19">
      <c r="C471" s="192"/>
      <c r="D471" s="187"/>
      <c r="E471" s="159"/>
      <c r="F471" s="159"/>
      <c r="G471" s="159"/>
      <c r="H471" s="159"/>
      <c r="R471" s="318"/>
      <c r="S471" s="318"/>
    </row>
  </sheetData>
  <sortState ref="A296:T464">
    <sortCondition ref="B296:B464"/>
    <sortCondition ref="F296:F464"/>
  </sortState>
  <mergeCells count="31">
    <mergeCell ref="A467:C467"/>
    <mergeCell ref="Q7:Q8"/>
    <mergeCell ref="A465:C465"/>
    <mergeCell ref="B13:C13"/>
    <mergeCell ref="C7:C8"/>
    <mergeCell ref="B10:C10"/>
    <mergeCell ref="B11:C11"/>
    <mergeCell ref="O445:R445"/>
    <mergeCell ref="O449:R449"/>
    <mergeCell ref="O450:R450"/>
    <mergeCell ref="A444:C444"/>
    <mergeCell ref="A445:C445"/>
    <mergeCell ref="A449:C449"/>
    <mergeCell ref="A450:C450"/>
    <mergeCell ref="L7:N7"/>
    <mergeCell ref="O7:O8"/>
    <mergeCell ref="A1:R1"/>
    <mergeCell ref="A2:R2"/>
    <mergeCell ref="A7:A8"/>
    <mergeCell ref="D7:D8"/>
    <mergeCell ref="E7:E8"/>
    <mergeCell ref="F7:F8"/>
    <mergeCell ref="G7:H8"/>
    <mergeCell ref="K7:K8"/>
    <mergeCell ref="I7:I8"/>
    <mergeCell ref="J7:J8"/>
    <mergeCell ref="R7:R8"/>
    <mergeCell ref="B7:B8"/>
    <mergeCell ref="A4:C4"/>
    <mergeCell ref="A5:C5"/>
    <mergeCell ref="P7:P8"/>
  </mergeCells>
  <printOptions horizontalCentered="1"/>
  <pageMargins left="0.5" right="0.25" top="0.45" bottom="0.46" header="0" footer="0"/>
  <pageSetup paperSize="119" scale="63" orientation="landscape" horizontalDpi="4294967293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G18"/>
  <sheetViews>
    <sheetView workbookViewId="0">
      <selection activeCell="AG22" sqref="A20:AG22"/>
    </sheetView>
  </sheetViews>
  <sheetFormatPr defaultRowHeight="15"/>
  <cols>
    <col min="21" max="21" width="17.42578125" customWidth="1"/>
    <col min="22" max="22" width="11.7109375" customWidth="1"/>
    <col min="31" max="31" width="13.140625" customWidth="1"/>
    <col min="32" max="32" width="11" bestFit="1" customWidth="1"/>
    <col min="33" max="33" width="15" customWidth="1"/>
  </cols>
  <sheetData>
    <row r="5" spans="2:33">
      <c r="B5" t="s">
        <v>280</v>
      </c>
    </row>
    <row r="6" spans="2:33">
      <c r="AG6" s="111">
        <v>316341667</v>
      </c>
    </row>
    <row r="7" spans="2:33" ht="15" customHeight="1">
      <c r="B7" s="496"/>
      <c r="C7" s="489"/>
      <c r="D7" s="497"/>
      <c r="E7" s="497"/>
      <c r="F7" s="497"/>
      <c r="G7" s="489"/>
      <c r="H7" s="489"/>
      <c r="I7" s="498"/>
      <c r="J7" s="498"/>
      <c r="K7" s="489"/>
      <c r="L7" s="499"/>
      <c r="M7" s="499"/>
      <c r="N7" s="499"/>
      <c r="O7" s="500"/>
      <c r="P7" s="497"/>
      <c r="Q7" s="489"/>
      <c r="R7" s="498"/>
      <c r="S7" s="503"/>
      <c r="T7" s="493"/>
      <c r="U7" s="504"/>
      <c r="V7" s="493"/>
      <c r="W7" s="493"/>
      <c r="X7" s="493"/>
      <c r="Y7" s="493"/>
      <c r="Z7" s="498"/>
      <c r="AA7" s="489"/>
      <c r="AB7" s="498"/>
      <c r="AC7" s="498"/>
      <c r="AD7" s="502"/>
      <c r="AE7" s="505"/>
      <c r="AF7" s="507"/>
      <c r="AG7" s="505"/>
    </row>
    <row r="8" spans="2:33">
      <c r="B8" s="490"/>
      <c r="C8" s="489"/>
      <c r="D8" s="497"/>
      <c r="E8" s="497"/>
      <c r="F8" s="497"/>
      <c r="G8" s="489"/>
      <c r="H8" s="489"/>
      <c r="I8" s="498"/>
      <c r="J8" s="498"/>
      <c r="K8" s="489"/>
      <c r="L8" s="499"/>
      <c r="M8" s="499"/>
      <c r="N8" s="499"/>
      <c r="O8" s="491"/>
      <c r="P8" s="492"/>
      <c r="Q8" s="489"/>
      <c r="R8" s="493"/>
      <c r="S8" s="503"/>
      <c r="T8" s="493"/>
      <c r="U8" s="504"/>
      <c r="V8" s="493"/>
      <c r="W8" s="493"/>
      <c r="X8" s="493"/>
      <c r="Y8" s="493"/>
      <c r="Z8" s="498"/>
      <c r="AA8" s="489"/>
      <c r="AB8" s="498"/>
      <c r="AC8" s="498"/>
      <c r="AD8" s="494"/>
      <c r="AE8" s="506"/>
      <c r="AF8" s="507"/>
      <c r="AG8" s="495"/>
    </row>
    <row r="9" spans="2:33">
      <c r="B9" s="496"/>
      <c r="C9" s="489"/>
      <c r="D9" s="497"/>
      <c r="E9" s="497"/>
      <c r="F9" s="497"/>
      <c r="G9" s="489"/>
      <c r="H9" s="489"/>
      <c r="I9" s="498"/>
      <c r="J9" s="498"/>
      <c r="K9" s="489"/>
      <c r="L9" s="499"/>
      <c r="M9" s="499"/>
      <c r="N9" s="499"/>
      <c r="O9" s="500"/>
      <c r="P9" s="497"/>
      <c r="Q9" s="489"/>
      <c r="R9" s="498"/>
      <c r="S9" s="501"/>
      <c r="T9" s="498"/>
      <c r="U9" s="500"/>
      <c r="V9" s="498"/>
      <c r="W9" s="498"/>
      <c r="X9" s="498"/>
      <c r="Y9" s="498"/>
      <c r="Z9" s="498"/>
      <c r="AA9" s="489"/>
      <c r="AB9" s="498"/>
      <c r="AC9" s="498"/>
      <c r="AD9" s="502"/>
      <c r="AE9" s="489"/>
      <c r="AF9" s="498"/>
      <c r="AG9" s="498"/>
    </row>
    <row r="10" spans="2:33"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500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</row>
    <row r="17" spans="2:33"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500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95"/>
    </row>
    <row r="18" spans="2:33"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</row>
  </sheetData>
  <sortState ref="B7:AG17">
    <sortCondition ref="B7:B1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topLeftCell="A7" workbookViewId="0">
      <selection activeCell="W39" sqref="W39"/>
    </sheetView>
  </sheetViews>
  <sheetFormatPr defaultRowHeight="15"/>
  <cols>
    <col min="6" max="17" width="5" customWidth="1"/>
    <col min="18" max="18" width="5.42578125" customWidth="1"/>
  </cols>
  <sheetData>
    <row r="2" spans="2:18" ht="409.5">
      <c r="B2" s="532" t="s">
        <v>372</v>
      </c>
      <c r="C2" s="532"/>
      <c r="D2" s="532"/>
      <c r="E2" s="112"/>
      <c r="F2" s="112"/>
      <c r="G2" s="533" t="s">
        <v>373</v>
      </c>
      <c r="H2" s="533"/>
      <c r="I2" s="533"/>
      <c r="J2" s="112"/>
      <c r="K2" s="532" t="s">
        <v>374</v>
      </c>
      <c r="L2" s="532"/>
      <c r="M2" s="532"/>
      <c r="N2" s="531">
        <v>1080000</v>
      </c>
    </row>
    <row r="10" spans="2:18">
      <c r="F10" s="650"/>
      <c r="G10" s="645"/>
      <c r="H10" s="649"/>
      <c r="I10" s="648"/>
      <c r="J10" s="649"/>
      <c r="K10" s="645"/>
      <c r="L10" s="649"/>
      <c r="M10" s="645"/>
      <c r="N10" s="647"/>
      <c r="O10" s="645"/>
      <c r="P10" s="647"/>
      <c r="Q10" s="645"/>
      <c r="R10" s="645"/>
    </row>
    <row r="20" spans="16:16">
      <c r="P20" s="6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Data umum</vt:lpstr>
      <vt:lpstr>data isian</vt:lpstr>
      <vt:lpstr>BA Rekon</vt:lpstr>
      <vt:lpstr>Lampiran 1</vt:lpstr>
      <vt:lpstr>Lampiran 2</vt:lpstr>
      <vt:lpstr>KK Keuangan-Belanja</vt:lpstr>
      <vt:lpstr>Non-Keuangan Belanja</vt:lpstr>
      <vt:lpstr>pendukung</vt:lpstr>
      <vt:lpstr>pendukung1</vt:lpstr>
      <vt:lpstr>'BA Rekon'!Print_Area</vt:lpstr>
      <vt:lpstr>'data isian'!Print_Area</vt:lpstr>
      <vt:lpstr>'KK Keuangan-Belanja'!Print_Area</vt:lpstr>
      <vt:lpstr>'Lampiran 1'!Print_Area</vt:lpstr>
      <vt:lpstr>'Lampiran 2'!Print_Area</vt:lpstr>
      <vt:lpstr>'Non-Keuangan Belanja'!Print_Area</vt:lpstr>
      <vt:lpstr>'KK Keuangan-Belanja'!Print_Titles</vt:lpstr>
      <vt:lpstr>'Non-Keuangan Belanja'!Print_Titles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asus</cp:lastModifiedBy>
  <cp:lastPrinted>2022-01-31T02:00:57Z</cp:lastPrinted>
  <dcterms:created xsi:type="dcterms:W3CDTF">2011-11-21T16:33:45Z</dcterms:created>
  <dcterms:modified xsi:type="dcterms:W3CDTF">2022-08-05T07:54:03Z</dcterms:modified>
</cp:coreProperties>
</file>